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mar\Downloads\"/>
    </mc:Choice>
  </mc:AlternateContent>
  <xr:revisionPtr revIDLastSave="0" documentId="8_{B3BC3632-F804-4FD7-8140-B4645A45920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alculations" sheetId="4" r:id="rId1"/>
    <sheet name="Assumptions" sheetId="1" r:id="rId2"/>
  </sheets>
  <definedNames>
    <definedName name="AssetLife">Assumptions!$A$4:$B$12</definedName>
    <definedName name="Start">Assumptions!$B$2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3" i="4" l="1"/>
  <c r="V13" i="4" s="1"/>
  <c r="U14" i="4"/>
  <c r="V14" i="4" s="1"/>
  <c r="U15" i="4"/>
  <c r="V15" i="4" s="1"/>
  <c r="U16" i="4"/>
  <c r="V16" i="4" s="1"/>
  <c r="U17" i="4"/>
  <c r="V17" i="4" s="1"/>
  <c r="U18" i="4"/>
  <c r="V18" i="4" s="1"/>
  <c r="U19" i="4"/>
  <c r="V19" i="4" s="1"/>
  <c r="U20" i="4"/>
  <c r="V20" i="4" s="1"/>
  <c r="U21" i="4"/>
  <c r="V21" i="4" s="1"/>
  <c r="U22" i="4"/>
  <c r="V22" i="4" s="1"/>
  <c r="U23" i="4"/>
  <c r="V23" i="4"/>
  <c r="U24" i="4"/>
  <c r="V24" i="4" s="1"/>
  <c r="U5" i="4"/>
  <c r="V5" i="4" s="1"/>
  <c r="U6" i="4"/>
  <c r="V6" i="4"/>
  <c r="U7" i="4"/>
  <c r="V7" i="4" s="1"/>
  <c r="U8" i="4"/>
  <c r="V8" i="4"/>
  <c r="U9" i="4"/>
  <c r="V9" i="4" s="1"/>
  <c r="U10" i="4"/>
  <c r="V10" i="4" s="1"/>
  <c r="V11" i="4"/>
  <c r="U12" i="4"/>
  <c r="V12" i="4" s="1"/>
  <c r="U4" i="4"/>
  <c r="V4" i="4" s="1"/>
  <c r="Y2" i="4" l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11" i="4" l="1"/>
  <c r="U11" i="4" s="1"/>
  <c r="A1" i="4"/>
  <c r="W5" i="4"/>
  <c r="W6" i="4"/>
  <c r="W7" i="4"/>
  <c r="W8" i="4"/>
  <c r="W9" i="4"/>
  <c r="W10" i="4"/>
  <c r="W4" i="4"/>
  <c r="G24" i="4" l="1"/>
  <c r="G23" i="4"/>
  <c r="G22" i="4"/>
  <c r="G21" i="4"/>
  <c r="G20" i="4"/>
  <c r="G19" i="4"/>
  <c r="G18" i="4"/>
  <c r="G17" i="4"/>
  <c r="G16" i="4"/>
  <c r="G15" i="4"/>
  <c r="G14" i="4"/>
  <c r="G13" i="4"/>
  <c r="G12" i="4"/>
  <c r="E17" i="4"/>
  <c r="H2" i="4"/>
  <c r="I2" i="4" s="1"/>
  <c r="I13" i="4" s="1"/>
  <c r="E5" i="4"/>
  <c r="G5" i="4" s="1"/>
  <c r="E6" i="4"/>
  <c r="G6" i="4" s="1"/>
  <c r="E7" i="4"/>
  <c r="G7" i="4" s="1"/>
  <c r="E8" i="4"/>
  <c r="G8" i="4" s="1"/>
  <c r="E9" i="4"/>
  <c r="G9" i="4" s="1"/>
  <c r="E12" i="4"/>
  <c r="E13" i="4"/>
  <c r="E14" i="4"/>
  <c r="E15" i="4"/>
  <c r="E16" i="4"/>
  <c r="E10" i="4"/>
  <c r="G10" i="4" s="1"/>
  <c r="E18" i="4"/>
  <c r="E19" i="4"/>
  <c r="E20" i="4"/>
  <c r="E21" i="4"/>
  <c r="E22" i="4"/>
  <c r="E23" i="4"/>
  <c r="E24" i="4"/>
  <c r="E4" i="4"/>
  <c r="G4" i="4" s="1"/>
  <c r="X10" i="4" l="1"/>
  <c r="X5" i="4"/>
  <c r="AJ9" i="4"/>
  <c r="AF9" i="4"/>
  <c r="AB9" i="4"/>
  <c r="AC9" i="4"/>
  <c r="AI9" i="4"/>
  <c r="AE9" i="4"/>
  <c r="AA9" i="4"/>
  <c r="AG9" i="4"/>
  <c r="AH9" i="4"/>
  <c r="AD9" i="4"/>
  <c r="Z9" i="4"/>
  <c r="Y9" i="4"/>
  <c r="AJ14" i="4"/>
  <c r="AF14" i="4"/>
  <c r="AB14" i="4"/>
  <c r="AC14" i="4"/>
  <c r="AI14" i="4"/>
  <c r="AE14" i="4"/>
  <c r="AA14" i="4"/>
  <c r="Y14" i="4"/>
  <c r="AH14" i="4"/>
  <c r="AD14" i="4"/>
  <c r="Z14" i="4"/>
  <c r="AG14" i="4"/>
  <c r="AJ19" i="4"/>
  <c r="AF19" i="4"/>
  <c r="AB19" i="4"/>
  <c r="AC19" i="4"/>
  <c r="AI19" i="4"/>
  <c r="AE19" i="4"/>
  <c r="AA19" i="4"/>
  <c r="Y19" i="4"/>
  <c r="AH19" i="4"/>
  <c r="AD19" i="4"/>
  <c r="Z19" i="4"/>
  <c r="AG19" i="4"/>
  <c r="AJ23" i="4"/>
  <c r="AF23" i="4"/>
  <c r="AB23" i="4"/>
  <c r="AG23" i="4"/>
  <c r="AI23" i="4"/>
  <c r="AE23" i="4"/>
  <c r="AA23" i="4"/>
  <c r="Y23" i="4"/>
  <c r="AH23" i="4"/>
  <c r="AD23" i="4"/>
  <c r="Z23" i="4"/>
  <c r="AC23" i="4"/>
  <c r="G25" i="4"/>
  <c r="X6" i="4"/>
  <c r="AJ15" i="4"/>
  <c r="AF15" i="4"/>
  <c r="AB15" i="4"/>
  <c r="AC15" i="4"/>
  <c r="AI15" i="4"/>
  <c r="AE15" i="4"/>
  <c r="AA15" i="4"/>
  <c r="Y15" i="4"/>
  <c r="AH15" i="4"/>
  <c r="AD15" i="4"/>
  <c r="Z15" i="4"/>
  <c r="AG15" i="4"/>
  <c r="AJ24" i="4"/>
  <c r="AF24" i="4"/>
  <c r="AB24" i="4"/>
  <c r="AI24" i="4"/>
  <c r="AE24" i="4"/>
  <c r="AA24" i="4"/>
  <c r="Y24" i="4"/>
  <c r="AH24" i="4"/>
  <c r="AD24" i="4"/>
  <c r="Z24" i="4"/>
  <c r="AG24" i="4"/>
  <c r="AC24" i="4"/>
  <c r="X9" i="4"/>
  <c r="X7" i="4"/>
  <c r="AJ12" i="4"/>
  <c r="AF12" i="4"/>
  <c r="AB12" i="4"/>
  <c r="AC12" i="4"/>
  <c r="AI12" i="4"/>
  <c r="AE12" i="4"/>
  <c r="AA12" i="4"/>
  <c r="Y12" i="4"/>
  <c r="AH12" i="4"/>
  <c r="AD12" i="4"/>
  <c r="Z12" i="4"/>
  <c r="AG12" i="4"/>
  <c r="AJ16" i="4"/>
  <c r="AF16" i="4"/>
  <c r="AB16" i="4"/>
  <c r="AC16" i="4"/>
  <c r="AI16" i="4"/>
  <c r="AE16" i="4"/>
  <c r="AA16" i="4"/>
  <c r="Y16" i="4"/>
  <c r="AH16" i="4"/>
  <c r="AD16" i="4"/>
  <c r="Z16" i="4"/>
  <c r="AG16" i="4"/>
  <c r="AJ21" i="4"/>
  <c r="AF21" i="4"/>
  <c r="AB21" i="4"/>
  <c r="AG21" i="4"/>
  <c r="AI21" i="4"/>
  <c r="AE21" i="4"/>
  <c r="AA21" i="4"/>
  <c r="Y21" i="4"/>
  <c r="AH21" i="4"/>
  <c r="AD21" i="4"/>
  <c r="Z21" i="4"/>
  <c r="AC21" i="4"/>
  <c r="AJ10" i="4"/>
  <c r="AF10" i="4"/>
  <c r="AB10" i="4"/>
  <c r="AC10" i="4"/>
  <c r="AI10" i="4"/>
  <c r="AE10" i="4"/>
  <c r="AA10" i="4"/>
  <c r="AH10" i="4"/>
  <c r="AD10" i="4"/>
  <c r="Z10" i="4"/>
  <c r="AG10" i="4"/>
  <c r="Y10" i="4"/>
  <c r="AJ20" i="4"/>
  <c r="AF20" i="4"/>
  <c r="AB20" i="4"/>
  <c r="AC20" i="4"/>
  <c r="AI20" i="4"/>
  <c r="AE20" i="4"/>
  <c r="AA20" i="4"/>
  <c r="Y20" i="4"/>
  <c r="AH20" i="4"/>
  <c r="AD20" i="4"/>
  <c r="Z20" i="4"/>
  <c r="AG20" i="4"/>
  <c r="X4" i="4"/>
  <c r="X8" i="4"/>
  <c r="AJ13" i="4"/>
  <c r="AF13" i="4"/>
  <c r="AB13" i="4"/>
  <c r="AC13" i="4"/>
  <c r="AI13" i="4"/>
  <c r="AE13" i="4"/>
  <c r="AA13" i="4"/>
  <c r="Y13" i="4"/>
  <c r="AH13" i="4"/>
  <c r="AD13" i="4"/>
  <c r="Z13" i="4"/>
  <c r="AG13" i="4"/>
  <c r="AJ18" i="4"/>
  <c r="AF18" i="4"/>
  <c r="AB18" i="4"/>
  <c r="AC18" i="4"/>
  <c r="AI18" i="4"/>
  <c r="AE18" i="4"/>
  <c r="AA18" i="4"/>
  <c r="Y18" i="4"/>
  <c r="AH18" i="4"/>
  <c r="AD18" i="4"/>
  <c r="Z18" i="4"/>
  <c r="AG18" i="4"/>
  <c r="AJ22" i="4"/>
  <c r="AF22" i="4"/>
  <c r="AB22" i="4"/>
  <c r="AG22" i="4"/>
  <c r="AI22" i="4"/>
  <c r="AE22" i="4"/>
  <c r="AA22" i="4"/>
  <c r="Y22" i="4"/>
  <c r="AH22" i="4"/>
  <c r="AD22" i="4"/>
  <c r="Z22" i="4"/>
  <c r="AC22" i="4"/>
  <c r="AJ17" i="4"/>
  <c r="AF17" i="4"/>
  <c r="AB17" i="4"/>
  <c r="AC17" i="4"/>
  <c r="AI17" i="4"/>
  <c r="AE17" i="4"/>
  <c r="AA17" i="4"/>
  <c r="Y17" i="4"/>
  <c r="AH17" i="4"/>
  <c r="AD17" i="4"/>
  <c r="Z17" i="4"/>
  <c r="AG17" i="4"/>
  <c r="H12" i="4"/>
  <c r="I23" i="4"/>
  <c r="I17" i="4"/>
  <c r="I15" i="4"/>
  <c r="H17" i="4"/>
  <c r="I20" i="4"/>
  <c r="I19" i="4"/>
  <c r="H8" i="4"/>
  <c r="I24" i="4"/>
  <c r="I16" i="4"/>
  <c r="I22" i="4"/>
  <c r="I18" i="4"/>
  <c r="I14" i="4"/>
  <c r="H6" i="4"/>
  <c r="H4" i="4"/>
  <c r="I21" i="4"/>
  <c r="I10" i="4"/>
  <c r="E25" i="4"/>
  <c r="J2" i="4"/>
  <c r="J17" i="4" s="1"/>
  <c r="I5" i="4"/>
  <c r="I6" i="4"/>
  <c r="I7" i="4"/>
  <c r="I8" i="4"/>
  <c r="I9" i="4"/>
  <c r="I12" i="4"/>
  <c r="H24" i="4"/>
  <c r="H23" i="4"/>
  <c r="H22" i="4"/>
  <c r="H21" i="4"/>
  <c r="H20" i="4"/>
  <c r="H19" i="4"/>
  <c r="H18" i="4"/>
  <c r="H10" i="4"/>
  <c r="H16" i="4"/>
  <c r="H15" i="4"/>
  <c r="H14" i="4"/>
  <c r="H13" i="4"/>
  <c r="H9" i="4"/>
  <c r="H5" i="4"/>
  <c r="I4" i="4"/>
  <c r="H7" i="4"/>
  <c r="X25" i="4" l="1"/>
  <c r="G28" i="4" s="1"/>
  <c r="G27" i="4"/>
  <c r="AJ8" i="4"/>
  <c r="AF8" i="4"/>
  <c r="AB8" i="4"/>
  <c r="AC8" i="4"/>
  <c r="AI8" i="4"/>
  <c r="AE8" i="4"/>
  <c r="AA8" i="4"/>
  <c r="AG8" i="4"/>
  <c r="AH8" i="4"/>
  <c r="AD8" i="4"/>
  <c r="Z8" i="4"/>
  <c r="Y8" i="4"/>
  <c r="AJ7" i="4"/>
  <c r="AF7" i="4"/>
  <c r="AB7" i="4"/>
  <c r="AC7" i="4"/>
  <c r="AI7" i="4"/>
  <c r="AE7" i="4"/>
  <c r="AA7" i="4"/>
  <c r="AG7" i="4"/>
  <c r="AH7" i="4"/>
  <c r="AD7" i="4"/>
  <c r="Z7" i="4"/>
  <c r="Y7" i="4"/>
  <c r="AJ6" i="4"/>
  <c r="AF6" i="4"/>
  <c r="AB6" i="4"/>
  <c r="AI6" i="4"/>
  <c r="AE6" i="4"/>
  <c r="AA6" i="4"/>
  <c r="AH6" i="4"/>
  <c r="AD6" i="4"/>
  <c r="Z6" i="4"/>
  <c r="AC6" i="4"/>
  <c r="Y6" i="4"/>
  <c r="AG6" i="4"/>
  <c r="AJ4" i="4"/>
  <c r="AF4" i="4"/>
  <c r="AB4" i="4"/>
  <c r="AI4" i="4"/>
  <c r="AE4" i="4"/>
  <c r="AA4" i="4"/>
  <c r="AH4" i="4"/>
  <c r="AD4" i="4"/>
  <c r="Z4" i="4"/>
  <c r="AC4" i="4"/>
  <c r="Y4" i="4"/>
  <c r="AG4" i="4"/>
  <c r="AJ5" i="4"/>
  <c r="AF5" i="4"/>
  <c r="AB5" i="4"/>
  <c r="AI5" i="4"/>
  <c r="AE5" i="4"/>
  <c r="AA5" i="4"/>
  <c r="AH5" i="4"/>
  <c r="AD5" i="4"/>
  <c r="Z5" i="4"/>
  <c r="AG5" i="4"/>
  <c r="AC5" i="4"/>
  <c r="Y5" i="4"/>
  <c r="H25" i="4"/>
  <c r="H27" i="4" s="1"/>
  <c r="I25" i="4"/>
  <c r="K2" i="4"/>
  <c r="K17" i="4" s="1"/>
  <c r="J6" i="4"/>
  <c r="J12" i="4"/>
  <c r="J13" i="4"/>
  <c r="J14" i="4"/>
  <c r="J15" i="4"/>
  <c r="J16" i="4"/>
  <c r="J10" i="4"/>
  <c r="J18" i="4"/>
  <c r="J19" i="4"/>
  <c r="J20" i="4"/>
  <c r="J21" i="4"/>
  <c r="J22" i="4"/>
  <c r="J23" i="4"/>
  <c r="J24" i="4"/>
  <c r="J7" i="4"/>
  <c r="J8" i="4"/>
  <c r="J9" i="4"/>
  <c r="J4" i="4"/>
  <c r="J5" i="4"/>
  <c r="I27" i="4" l="1"/>
  <c r="Y25" i="4"/>
  <c r="AH25" i="4"/>
  <c r="AB25" i="4"/>
  <c r="AC25" i="4"/>
  <c r="AA25" i="4"/>
  <c r="AF25" i="4"/>
  <c r="Z25" i="4"/>
  <c r="AE25" i="4"/>
  <c r="AJ25" i="4"/>
  <c r="AG25" i="4"/>
  <c r="AD25" i="4"/>
  <c r="AI25" i="4"/>
  <c r="J25" i="4"/>
  <c r="J27" i="4" s="1"/>
  <c r="L2" i="4"/>
  <c r="L17" i="4" s="1"/>
  <c r="K5" i="4"/>
  <c r="K9" i="4"/>
  <c r="K6" i="4"/>
  <c r="K7" i="4"/>
  <c r="K4" i="4"/>
  <c r="K12" i="4"/>
  <c r="K14" i="4"/>
  <c r="K16" i="4"/>
  <c r="K18" i="4"/>
  <c r="K20" i="4"/>
  <c r="K22" i="4"/>
  <c r="K24" i="4"/>
  <c r="K13" i="4"/>
  <c r="K15" i="4"/>
  <c r="K10" i="4"/>
  <c r="K19" i="4"/>
  <c r="K21" i="4"/>
  <c r="K23" i="4"/>
  <c r="K8" i="4"/>
  <c r="G29" i="4" l="1"/>
  <c r="H28" i="4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H29" i="4"/>
  <c r="K25" i="4"/>
  <c r="K27" i="4" s="1"/>
  <c r="M2" i="4"/>
  <c r="M17" i="4" s="1"/>
  <c r="L8" i="4"/>
  <c r="L5" i="4"/>
  <c r="L9" i="4"/>
  <c r="L6" i="4"/>
  <c r="L12" i="4"/>
  <c r="L13" i="4"/>
  <c r="L14" i="4"/>
  <c r="L15" i="4"/>
  <c r="L16" i="4"/>
  <c r="L10" i="4"/>
  <c r="L18" i="4"/>
  <c r="L19" i="4"/>
  <c r="L20" i="4"/>
  <c r="L21" i="4"/>
  <c r="L22" i="4"/>
  <c r="L23" i="4"/>
  <c r="L24" i="4"/>
  <c r="L7" i="4"/>
  <c r="L4" i="4"/>
  <c r="I29" i="4" l="1"/>
  <c r="J29" i="4"/>
  <c r="K29" i="4"/>
  <c r="L25" i="4"/>
  <c r="L27" i="4" s="1"/>
  <c r="L29" i="4" s="1"/>
  <c r="N2" i="4"/>
  <c r="N17" i="4" s="1"/>
  <c r="M5" i="4"/>
  <c r="M6" i="4"/>
  <c r="M7" i="4"/>
  <c r="M8" i="4"/>
  <c r="M9" i="4"/>
  <c r="M4" i="4"/>
  <c r="M12" i="4"/>
  <c r="M14" i="4"/>
  <c r="M16" i="4"/>
  <c r="M18" i="4"/>
  <c r="M20" i="4"/>
  <c r="M22" i="4"/>
  <c r="M24" i="4"/>
  <c r="M13" i="4"/>
  <c r="M15" i="4"/>
  <c r="M10" i="4"/>
  <c r="M19" i="4"/>
  <c r="M21" i="4"/>
  <c r="M23" i="4"/>
  <c r="M25" i="4" l="1"/>
  <c r="M27" i="4" s="1"/>
  <c r="M29" i="4" s="1"/>
  <c r="O2" i="4"/>
  <c r="O17" i="4" s="1"/>
  <c r="N7" i="4"/>
  <c r="N12" i="4"/>
  <c r="N13" i="4"/>
  <c r="N14" i="4"/>
  <c r="N15" i="4"/>
  <c r="N16" i="4"/>
  <c r="N10" i="4"/>
  <c r="N18" i="4"/>
  <c r="N19" i="4"/>
  <c r="N20" i="4"/>
  <c r="N21" i="4"/>
  <c r="N22" i="4"/>
  <c r="N23" i="4"/>
  <c r="N24" i="4"/>
  <c r="N8" i="4"/>
  <c r="N5" i="4"/>
  <c r="N9" i="4"/>
  <c r="N6" i="4"/>
  <c r="N4" i="4"/>
  <c r="N25" i="4" l="1"/>
  <c r="N27" i="4" s="1"/>
  <c r="N29" i="4" s="1"/>
  <c r="P2" i="4"/>
  <c r="P17" i="4" s="1"/>
  <c r="O6" i="4"/>
  <c r="O7" i="4"/>
  <c r="O8" i="4"/>
  <c r="O4" i="4"/>
  <c r="O5" i="4"/>
  <c r="O13" i="4"/>
  <c r="O15" i="4"/>
  <c r="O10" i="4"/>
  <c r="O19" i="4"/>
  <c r="O21" i="4"/>
  <c r="O23" i="4"/>
  <c r="O9" i="4"/>
  <c r="O12" i="4"/>
  <c r="O14" i="4"/>
  <c r="O16" i="4"/>
  <c r="O18" i="4"/>
  <c r="O20" i="4"/>
  <c r="O22" i="4"/>
  <c r="O24" i="4"/>
  <c r="O25" i="4" l="1"/>
  <c r="O27" i="4" s="1"/>
  <c r="O29" i="4" s="1"/>
  <c r="Q2" i="4"/>
  <c r="Q17" i="4" s="1"/>
  <c r="P5" i="4"/>
  <c r="P9" i="4"/>
  <c r="P6" i="4"/>
  <c r="P7" i="4"/>
  <c r="P12" i="4"/>
  <c r="P13" i="4"/>
  <c r="P14" i="4"/>
  <c r="P15" i="4"/>
  <c r="P16" i="4"/>
  <c r="P10" i="4"/>
  <c r="P18" i="4"/>
  <c r="P19" i="4"/>
  <c r="P20" i="4"/>
  <c r="P21" i="4"/>
  <c r="P22" i="4"/>
  <c r="P23" i="4"/>
  <c r="P24" i="4"/>
  <c r="P8" i="4"/>
  <c r="P4" i="4"/>
  <c r="P25" i="4" l="1"/>
  <c r="P27" i="4" s="1"/>
  <c r="P29" i="4" s="1"/>
  <c r="R2" i="4"/>
  <c r="R17" i="4" s="1"/>
  <c r="Q5" i="4"/>
  <c r="Q6" i="4"/>
  <c r="Q7" i="4"/>
  <c r="Q8" i="4"/>
  <c r="Q9" i="4"/>
  <c r="Q4" i="4"/>
  <c r="Q13" i="4"/>
  <c r="Q15" i="4"/>
  <c r="Q10" i="4"/>
  <c r="Q19" i="4"/>
  <c r="Q21" i="4"/>
  <c r="Q23" i="4"/>
  <c r="Q12" i="4"/>
  <c r="Q14" i="4"/>
  <c r="Q16" i="4"/>
  <c r="Q18" i="4"/>
  <c r="Q20" i="4"/>
  <c r="Q22" i="4"/>
  <c r="Q24" i="4"/>
  <c r="Q25" i="4" l="1"/>
  <c r="Q27" i="4" s="1"/>
  <c r="Q29" i="4" s="1"/>
  <c r="S2" i="4"/>
  <c r="S17" i="4" s="1"/>
  <c r="R8" i="4"/>
  <c r="R12" i="4"/>
  <c r="R13" i="4"/>
  <c r="R14" i="4"/>
  <c r="R15" i="4"/>
  <c r="R16" i="4"/>
  <c r="R10" i="4"/>
  <c r="R18" i="4"/>
  <c r="R19" i="4"/>
  <c r="R20" i="4"/>
  <c r="R21" i="4"/>
  <c r="R22" i="4"/>
  <c r="R23" i="4"/>
  <c r="R24" i="4"/>
  <c r="R9" i="4"/>
  <c r="R5" i="4"/>
  <c r="R6" i="4"/>
  <c r="R7" i="4"/>
  <c r="R4" i="4"/>
  <c r="R25" i="4" l="1"/>
  <c r="R27" i="4" s="1"/>
  <c r="R29" i="4" s="1"/>
  <c r="S7" i="4"/>
  <c r="S8" i="4"/>
  <c r="S5" i="4"/>
  <c r="S9" i="4"/>
  <c r="S4" i="4"/>
  <c r="S12" i="4"/>
  <c r="S14" i="4"/>
  <c r="S16" i="4"/>
  <c r="S18" i="4"/>
  <c r="S20" i="4"/>
  <c r="S22" i="4"/>
  <c r="S24" i="4"/>
  <c r="S13" i="4"/>
  <c r="S15" i="4"/>
  <c r="S10" i="4"/>
  <c r="S19" i="4"/>
  <c r="S21" i="4"/>
  <c r="S23" i="4"/>
  <c r="S6" i="4"/>
  <c r="S25" i="4" l="1"/>
  <c r="S27" i="4" l="1"/>
  <c r="S29" i="4" s="1"/>
  <c r="E26" i="4"/>
</calcChain>
</file>

<file path=xl/sharedStrings.xml><?xml version="1.0" encoding="utf-8"?>
<sst xmlns="http://schemas.openxmlformats.org/spreadsheetml/2006/main" count="70" uniqueCount="49">
  <si>
    <t>Model Start Date</t>
  </si>
  <si>
    <t>No Units</t>
  </si>
  <si>
    <t>Cost Each</t>
  </si>
  <si>
    <t>Spend Date</t>
  </si>
  <si>
    <t xml:space="preserve">Xerox Copiers </t>
  </si>
  <si>
    <t>Printers for branches</t>
  </si>
  <si>
    <t>External storage</t>
  </si>
  <si>
    <t>Miscellaneous</t>
  </si>
  <si>
    <t>Purchase Type</t>
  </si>
  <si>
    <t>Detail</t>
  </si>
  <si>
    <t>Table</t>
  </si>
  <si>
    <t>69803 - Computer Equipment</t>
  </si>
  <si>
    <t xml:space="preserve">HP desktop + LCD </t>
  </si>
  <si>
    <t>Laptop for new managers</t>
  </si>
  <si>
    <t>HP Printers for new managers</t>
  </si>
  <si>
    <t>Enterprise MS Project Management solution</t>
  </si>
  <si>
    <t>File server (HP DL380)</t>
  </si>
  <si>
    <t>69804 - Furniture</t>
  </si>
  <si>
    <t>69805 - Software</t>
  </si>
  <si>
    <t>Micro station renewal</t>
  </si>
  <si>
    <t xml:space="preserve">Nitro PDF </t>
  </si>
  <si>
    <t>SSL VPN (25 users)</t>
  </si>
  <si>
    <t xml:space="preserve">Virus threat security solution </t>
  </si>
  <si>
    <t xml:space="preserve"> Spam &amp; Virus Firewall + Replacement Support</t>
  </si>
  <si>
    <t>Chairs maintenance</t>
  </si>
  <si>
    <t xml:space="preserve">HP Servers Maint. </t>
  </si>
  <si>
    <t>PABX Support 1 Year - Renewal</t>
  </si>
  <si>
    <t>69804 - Office Equipment</t>
  </si>
  <si>
    <t>69821 - Office Expansion</t>
  </si>
  <si>
    <t>69802 - Maintenance / Support / Renewals</t>
  </si>
  <si>
    <t>69814 - Connectivity</t>
  </si>
  <si>
    <t xml:space="preserve">IP Phone </t>
  </si>
  <si>
    <t>69803 - Printers &amp; Photocopiers</t>
  </si>
  <si>
    <t>Item</t>
  </si>
  <si>
    <t>Useful Life (mths)</t>
  </si>
  <si>
    <t>DEPRECIATION CALCULATIONS</t>
  </si>
  <si>
    <t>Useful Life (Years)</t>
  </si>
  <si>
    <t>Written Down Date</t>
  </si>
  <si>
    <t>Prior Period</t>
  </si>
  <si>
    <t xml:space="preserve">Gross PP&amp;E </t>
  </si>
  <si>
    <t>Less: Depreciation &amp; Amortization</t>
  </si>
  <si>
    <t>Elapsed Months since Purchase</t>
  </si>
  <si>
    <t>Depn in Prior Period</t>
  </si>
  <si>
    <t>Total Fixed Assets</t>
  </si>
  <si>
    <t>TOTAL CASHFLOW</t>
  </si>
  <si>
    <t>TOTAL DEPRECIATION</t>
  </si>
  <si>
    <t>CASHFLOW SCHEDULE CALCULATIONS</t>
  </si>
  <si>
    <t>Fixed Assets Register (Prior Spend)</t>
  </si>
  <si>
    <t>Total Spend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</si>
</sst>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[$-409]d/mmm/yy;@"/>
    <numFmt numFmtId="166" formatCode="&quot;Month &quot;0"/>
    <numFmt numFmtId="167" formatCode="mmm/yy;@"/>
    <numFmt numFmtId="168" formatCode="&quot;$&quot;#,##0"/>
    <numFmt numFmtId="169" formatCode="_(* #,##0_);_(* \(#,##0\);_(* &quot;-&quot;??_);_(@_)"/>
    <numFmt numFmtId="170" formatCode="[$-409]mmm\-yy;@"/>
    <numFmt numFmtId="171" formatCode="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166" fontId="0" fillId="0" borderId="0" xfId="0" applyNumberFormat="1"/>
    <xf numFmtId="168" fontId="0" fillId="0" borderId="0" xfId="0" applyNumberFormat="1"/>
    <xf numFmtId="169" fontId="3" fillId="0" borderId="0" xfId="1" applyNumberFormat="1" applyFont="1"/>
    <xf numFmtId="0" fontId="4" fillId="0" borderId="0" xfId="0" applyFont="1"/>
    <xf numFmtId="0" fontId="2" fillId="2" borderId="0" xfId="2" applyFont="1" applyFill="1"/>
    <xf numFmtId="169" fontId="8" fillId="3" borderId="1" xfId="5" applyNumberFormat="1" applyFont="1" applyFill="1" applyBorder="1"/>
    <xf numFmtId="0" fontId="2" fillId="2" borderId="0" xfId="2" applyFont="1" applyFill="1" applyAlignment="1"/>
    <xf numFmtId="168" fontId="2" fillId="2" borderId="0" xfId="2" applyNumberFormat="1" applyFont="1" applyFill="1" applyAlignment="1"/>
    <xf numFmtId="168" fontId="8" fillId="3" borderId="1" xfId="5" applyNumberFormat="1" applyFont="1" applyFill="1" applyBorder="1"/>
    <xf numFmtId="0" fontId="2" fillId="2" borderId="0" xfId="2" applyFont="1" applyFill="1" applyAlignment="1">
      <alignment wrapText="1"/>
    </xf>
    <xf numFmtId="167" fontId="2" fillId="2" borderId="0" xfId="2" applyNumberFormat="1" applyFont="1" applyFill="1" applyAlignment="1">
      <alignment wrapText="1"/>
    </xf>
    <xf numFmtId="168" fontId="2" fillId="2" borderId="0" xfId="2" applyNumberFormat="1" applyFont="1" applyFill="1" applyAlignment="1">
      <alignment wrapText="1"/>
    </xf>
    <xf numFmtId="169" fontId="0" fillId="0" borderId="0" xfId="1" applyNumberFormat="1" applyFont="1"/>
    <xf numFmtId="167" fontId="0" fillId="0" borderId="0" xfId="1" applyNumberFormat="1" applyFont="1"/>
    <xf numFmtId="0" fontId="0" fillId="0" borderId="0" xfId="0" applyFont="1"/>
    <xf numFmtId="0" fontId="4" fillId="0" borderId="0" xfId="0" applyFont="1" applyFill="1" applyBorder="1"/>
    <xf numFmtId="165" fontId="9" fillId="3" borderId="1" xfId="5" applyNumberFormat="1" applyFont="1" applyFill="1" applyBorder="1"/>
    <xf numFmtId="168" fontId="5" fillId="0" borderId="0" xfId="0" applyNumberFormat="1" applyFont="1"/>
    <xf numFmtId="0" fontId="10" fillId="0" borderId="0" xfId="0" applyFont="1"/>
    <xf numFmtId="171" fontId="2" fillId="2" borderId="0" xfId="2" applyNumberFormat="1" applyFont="1" applyFill="1" applyAlignment="1">
      <alignment wrapText="1"/>
    </xf>
    <xf numFmtId="171" fontId="0" fillId="0" borderId="0" xfId="1" applyNumberFormat="1" applyFont="1"/>
    <xf numFmtId="168" fontId="11" fillId="0" borderId="0" xfId="0" applyNumberFormat="1" applyFont="1"/>
    <xf numFmtId="170" fontId="8" fillId="3" borderId="1" xfId="5" applyNumberFormat="1" applyFont="1" applyFill="1" applyBorder="1"/>
    <xf numFmtId="170" fontId="11" fillId="0" borderId="0" xfId="0" applyNumberFormat="1" applyFont="1"/>
  </cellXfs>
  <cellStyles count="6">
    <cellStyle name="Comma" xfId="1" builtinId="3"/>
    <cellStyle name="Comma 11" xfId="4" xr:uid="{00000000-0005-0000-0000-000001000000}"/>
    <cellStyle name="Comma 12" xfId="5" xr:uid="{00000000-0005-0000-0000-000002000000}"/>
    <cellStyle name="Comma 2 2" xfId="3" xr:uid="{00000000-0005-0000-0000-000003000000}"/>
    <cellStyle name="Normal" xfId="0" builtinId="0"/>
    <cellStyle name="Normal 2 4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4" sqref="O4"/>
    </sheetView>
  </sheetViews>
  <sheetFormatPr defaultRowHeight="14.4" x14ac:dyDescent="0.3"/>
  <cols>
    <col min="1" max="1" width="35.109375" bestFit="1" customWidth="1"/>
    <col min="2" max="2" width="56.33203125" customWidth="1"/>
    <col min="4" max="4" width="9.109375" style="2"/>
    <col min="6" max="6" width="11" customWidth="1"/>
    <col min="23" max="23" width="14" customWidth="1"/>
  </cols>
  <sheetData>
    <row r="1" spans="1:36" ht="18" x14ac:dyDescent="0.35">
      <c r="A1" s="19" t="str">
        <f>"CAPEX BUDGET "&amp;YEAR(Start)</f>
        <v>CAPEX BUDGET 2019</v>
      </c>
      <c r="G1" s="4" t="s">
        <v>46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4" t="s">
        <v>35</v>
      </c>
      <c r="V1" s="4"/>
      <c r="W1" s="4"/>
      <c r="X1" s="4"/>
    </row>
    <row r="2" spans="1:36" ht="43.2" x14ac:dyDescent="0.3">
      <c r="A2" s="5" t="s">
        <v>8</v>
      </c>
      <c r="B2" s="5" t="s">
        <v>9</v>
      </c>
      <c r="C2" s="7" t="s">
        <v>1</v>
      </c>
      <c r="D2" s="8" t="s">
        <v>2</v>
      </c>
      <c r="E2" s="10" t="s">
        <v>48</v>
      </c>
      <c r="F2" s="10" t="s">
        <v>3</v>
      </c>
      <c r="G2" s="11" t="s">
        <v>38</v>
      </c>
      <c r="H2" s="20">
        <f>Start</f>
        <v>43466</v>
      </c>
      <c r="I2" s="20">
        <f>EDATE(H2,1)</f>
        <v>43497</v>
      </c>
      <c r="J2" s="20">
        <f t="shared" ref="J2:S2" si="0">EDATE(I2,1)</f>
        <v>43525</v>
      </c>
      <c r="K2" s="20">
        <f t="shared" si="0"/>
        <v>43556</v>
      </c>
      <c r="L2" s="20">
        <f t="shared" si="0"/>
        <v>43586</v>
      </c>
      <c r="M2" s="20">
        <f t="shared" si="0"/>
        <v>43617</v>
      </c>
      <c r="N2" s="20">
        <f t="shared" si="0"/>
        <v>43647</v>
      </c>
      <c r="O2" s="20">
        <f t="shared" si="0"/>
        <v>43678</v>
      </c>
      <c r="P2" s="20">
        <f t="shared" si="0"/>
        <v>43709</v>
      </c>
      <c r="Q2" s="20">
        <f t="shared" si="0"/>
        <v>43739</v>
      </c>
      <c r="R2" s="20">
        <f t="shared" si="0"/>
        <v>43770</v>
      </c>
      <c r="S2" s="20">
        <f t="shared" si="0"/>
        <v>43800</v>
      </c>
      <c r="U2" s="10" t="s">
        <v>34</v>
      </c>
      <c r="V2" s="10" t="s">
        <v>37</v>
      </c>
      <c r="W2" s="10" t="s">
        <v>41</v>
      </c>
      <c r="X2" s="11" t="s">
        <v>42</v>
      </c>
      <c r="Y2" s="20">
        <f>Start</f>
        <v>43466</v>
      </c>
      <c r="Z2" s="20">
        <f>EDATE(Y2,1)</f>
        <v>43497</v>
      </c>
      <c r="AA2" s="20">
        <f t="shared" ref="AA2" si="1">EDATE(Z2,1)</f>
        <v>43525</v>
      </c>
      <c r="AB2" s="20">
        <f t="shared" ref="AB2" si="2">EDATE(AA2,1)</f>
        <v>43556</v>
      </c>
      <c r="AC2" s="20">
        <f t="shared" ref="AC2" si="3">EDATE(AB2,1)</f>
        <v>43586</v>
      </c>
      <c r="AD2" s="20">
        <f t="shared" ref="AD2" si="4">EDATE(AC2,1)</f>
        <v>43617</v>
      </c>
      <c r="AE2" s="20">
        <f t="shared" ref="AE2" si="5">EDATE(AD2,1)</f>
        <v>43647</v>
      </c>
      <c r="AF2" s="20">
        <f t="shared" ref="AF2" si="6">EDATE(AE2,1)</f>
        <v>43678</v>
      </c>
      <c r="AG2" s="20">
        <f t="shared" ref="AG2" si="7">EDATE(AF2,1)</f>
        <v>43709</v>
      </c>
      <c r="AH2" s="20">
        <f t="shared" ref="AH2" si="8">EDATE(AG2,1)</f>
        <v>43739</v>
      </c>
      <c r="AI2" s="20">
        <f t="shared" ref="AI2" si="9">EDATE(AH2,1)</f>
        <v>43770</v>
      </c>
      <c r="AJ2" s="20">
        <f t="shared" ref="AJ2" si="10">EDATE(AI2,1)</f>
        <v>43800</v>
      </c>
    </row>
    <row r="3" spans="1:36" s="2" customFormat="1" ht="15.6" x14ac:dyDescent="0.3">
      <c r="A3" s="18" t="s">
        <v>47</v>
      </c>
      <c r="F3" s="22"/>
    </row>
    <row r="4" spans="1:36" ht="15" customHeight="1" x14ac:dyDescent="0.3">
      <c r="A4" s="6" t="s">
        <v>17</v>
      </c>
      <c r="B4" s="6" t="s">
        <v>10</v>
      </c>
      <c r="C4" s="6">
        <v>30</v>
      </c>
      <c r="D4" s="9">
        <v>175</v>
      </c>
      <c r="E4" s="2">
        <f>D4*C4</f>
        <v>5250</v>
      </c>
      <c r="F4" s="23">
        <v>43132</v>
      </c>
      <c r="G4" s="2">
        <f t="shared" ref="G4:G10" si="11">IF(F4&lt;=Start,E4,0)</f>
        <v>5250</v>
      </c>
      <c r="H4" s="2">
        <f>IF($F4=H$2,$E4,0)</f>
        <v>0</v>
      </c>
      <c r="I4" s="2">
        <f t="shared" ref="I4:S21" si="12">IF($F4=I$2,$E4,0)</f>
        <v>0</v>
      </c>
      <c r="J4" s="2">
        <f t="shared" si="12"/>
        <v>0</v>
      </c>
      <c r="K4" s="2">
        <f t="shared" si="12"/>
        <v>0</v>
      </c>
      <c r="L4" s="2">
        <f t="shared" si="12"/>
        <v>0</v>
      </c>
      <c r="M4" s="2">
        <f t="shared" si="12"/>
        <v>0</v>
      </c>
      <c r="N4" s="2">
        <f t="shared" si="12"/>
        <v>0</v>
      </c>
      <c r="O4" s="2">
        <f t="shared" si="12"/>
        <v>0</v>
      </c>
      <c r="P4" s="2">
        <f t="shared" si="12"/>
        <v>0</v>
      </c>
      <c r="Q4" s="2">
        <f t="shared" si="12"/>
        <v>0</v>
      </c>
      <c r="R4" s="2">
        <f t="shared" si="12"/>
        <v>0</v>
      </c>
      <c r="S4" s="2">
        <f t="shared" si="12"/>
        <v>0</v>
      </c>
      <c r="U4" s="13">
        <f t="shared" ref="U4" si="13">IFERROR(VLOOKUP(A4,AssetLife,2,0)*12,0)</f>
        <v>72</v>
      </c>
      <c r="V4" s="21">
        <f>IF(F4=0,"",EDATE(F4,U4))</f>
        <v>45323</v>
      </c>
      <c r="W4" s="13">
        <f t="shared" ref="W4:W10" si="14">DATEDIF(F4,Start,"m")</f>
        <v>11</v>
      </c>
      <c r="X4" s="2">
        <f>(G4/U4)*W4</f>
        <v>802.08333333333337</v>
      </c>
      <c r="Y4" s="2">
        <f>IF(AND(Y$2&gt;$F4,Y$2&lt;$V4),$E4/$U4,0)</f>
        <v>72.916666666666671</v>
      </c>
      <c r="Z4" s="2">
        <f t="shared" ref="Z4:AJ10" si="15">IF(AND(Z$2&gt;$F4,Z$2&lt;$V4),$E4/$U4,0)</f>
        <v>72.916666666666671</v>
      </c>
      <c r="AA4" s="2">
        <f t="shared" si="15"/>
        <v>72.916666666666671</v>
      </c>
      <c r="AB4" s="2">
        <f t="shared" si="15"/>
        <v>72.916666666666671</v>
      </c>
      <c r="AC4" s="2">
        <f t="shared" si="15"/>
        <v>72.916666666666671</v>
      </c>
      <c r="AD4" s="2">
        <f t="shared" si="15"/>
        <v>72.916666666666671</v>
      </c>
      <c r="AE4" s="2">
        <f t="shared" si="15"/>
        <v>72.916666666666671</v>
      </c>
      <c r="AF4" s="2">
        <f t="shared" si="15"/>
        <v>72.916666666666671</v>
      </c>
      <c r="AG4" s="2">
        <f t="shared" si="15"/>
        <v>72.916666666666671</v>
      </c>
      <c r="AH4" s="2">
        <f t="shared" si="15"/>
        <v>72.916666666666671</v>
      </c>
      <c r="AI4" s="2">
        <f t="shared" si="15"/>
        <v>72.916666666666671</v>
      </c>
      <c r="AJ4" s="2">
        <f t="shared" si="15"/>
        <v>72.916666666666671</v>
      </c>
    </row>
    <row r="5" spans="1:36" ht="15.6" x14ac:dyDescent="0.3">
      <c r="A5" s="6" t="s">
        <v>11</v>
      </c>
      <c r="B5" s="6" t="s">
        <v>12</v>
      </c>
      <c r="C5" s="6">
        <v>12</v>
      </c>
      <c r="D5" s="9">
        <v>2500</v>
      </c>
      <c r="E5" s="2">
        <f t="shared" ref="E5:E24" si="16">D5*C5</f>
        <v>30000</v>
      </c>
      <c r="F5" s="23">
        <v>43282</v>
      </c>
      <c r="G5" s="2">
        <f t="shared" si="11"/>
        <v>30000</v>
      </c>
      <c r="H5" s="2">
        <f t="shared" ref="H5:S24" si="17">IF($F5=H$2,$E5,0)</f>
        <v>0</v>
      </c>
      <c r="I5" s="2">
        <f t="shared" si="12"/>
        <v>0</v>
      </c>
      <c r="J5" s="2">
        <f t="shared" si="12"/>
        <v>0</v>
      </c>
      <c r="K5" s="2">
        <f t="shared" si="12"/>
        <v>0</v>
      </c>
      <c r="L5" s="2">
        <f t="shared" si="12"/>
        <v>0</v>
      </c>
      <c r="M5" s="2">
        <f t="shared" si="12"/>
        <v>0</v>
      </c>
      <c r="N5" s="2">
        <f t="shared" si="12"/>
        <v>0</v>
      </c>
      <c r="O5" s="2">
        <f t="shared" si="12"/>
        <v>0</v>
      </c>
      <c r="P5" s="2">
        <f t="shared" si="12"/>
        <v>0</v>
      </c>
      <c r="Q5" s="2">
        <f t="shared" si="12"/>
        <v>0</v>
      </c>
      <c r="R5" s="2">
        <f t="shared" si="12"/>
        <v>0</v>
      </c>
      <c r="S5" s="2">
        <f t="shared" si="12"/>
        <v>0</v>
      </c>
      <c r="U5" s="13">
        <f t="shared" ref="U5:U12" si="18">IFERROR(VLOOKUP(A5,AssetLife,2,0)*12,0)</f>
        <v>48</v>
      </c>
      <c r="V5" s="21">
        <f t="shared" ref="V5:V12" si="19">IF(F5=0,"",EDATE(F5,U5))</f>
        <v>44743</v>
      </c>
      <c r="W5" s="13">
        <f t="shared" si="14"/>
        <v>6</v>
      </c>
      <c r="X5" s="2">
        <f t="shared" ref="X5:X9" si="20">(G5/U5)*W5</f>
        <v>3750</v>
      </c>
      <c r="Y5" s="2">
        <f t="shared" ref="Y5:Y10" si="21">IF(AND(Y$2&gt;$F5,Y$2&lt;$V5),$E5/$U5,0)</f>
        <v>625</v>
      </c>
      <c r="Z5" s="2">
        <f t="shared" si="15"/>
        <v>625</v>
      </c>
      <c r="AA5" s="2">
        <f t="shared" si="15"/>
        <v>625</v>
      </c>
      <c r="AB5" s="2">
        <f t="shared" si="15"/>
        <v>625</v>
      </c>
      <c r="AC5" s="2">
        <f t="shared" si="15"/>
        <v>625</v>
      </c>
      <c r="AD5" s="2">
        <f t="shared" si="15"/>
        <v>625</v>
      </c>
      <c r="AE5" s="2">
        <f t="shared" si="15"/>
        <v>625</v>
      </c>
      <c r="AF5" s="2">
        <f t="shared" si="15"/>
        <v>625</v>
      </c>
      <c r="AG5" s="2">
        <f t="shared" si="15"/>
        <v>625</v>
      </c>
      <c r="AH5" s="2">
        <f t="shared" si="15"/>
        <v>625</v>
      </c>
      <c r="AI5" s="2">
        <f t="shared" si="15"/>
        <v>625</v>
      </c>
      <c r="AJ5" s="2">
        <f t="shared" si="15"/>
        <v>625</v>
      </c>
    </row>
    <row r="6" spans="1:36" ht="15.6" x14ac:dyDescent="0.3">
      <c r="A6" s="6" t="s">
        <v>11</v>
      </c>
      <c r="B6" s="6" t="s">
        <v>13</v>
      </c>
      <c r="C6" s="6">
        <v>11</v>
      </c>
      <c r="D6" s="9">
        <v>1200</v>
      </c>
      <c r="E6" s="2">
        <f t="shared" si="16"/>
        <v>13200</v>
      </c>
      <c r="F6" s="23">
        <v>43252</v>
      </c>
      <c r="G6" s="2">
        <f t="shared" si="11"/>
        <v>13200</v>
      </c>
      <c r="H6" s="2">
        <f t="shared" si="17"/>
        <v>0</v>
      </c>
      <c r="I6" s="2">
        <f t="shared" si="12"/>
        <v>0</v>
      </c>
      <c r="J6" s="2">
        <f t="shared" si="12"/>
        <v>0</v>
      </c>
      <c r="K6" s="2">
        <f t="shared" si="12"/>
        <v>0</v>
      </c>
      <c r="L6" s="2">
        <f t="shared" si="12"/>
        <v>0</v>
      </c>
      <c r="M6" s="2">
        <f t="shared" si="12"/>
        <v>0</v>
      </c>
      <c r="N6" s="2">
        <f t="shared" si="12"/>
        <v>0</v>
      </c>
      <c r="O6" s="2">
        <f t="shared" si="12"/>
        <v>0</v>
      </c>
      <c r="P6" s="2">
        <f t="shared" si="12"/>
        <v>0</v>
      </c>
      <c r="Q6" s="2">
        <f t="shared" si="12"/>
        <v>0</v>
      </c>
      <c r="R6" s="2">
        <f t="shared" si="12"/>
        <v>0</v>
      </c>
      <c r="S6" s="2">
        <f t="shared" si="12"/>
        <v>0</v>
      </c>
      <c r="U6" s="13">
        <f t="shared" si="18"/>
        <v>48</v>
      </c>
      <c r="V6" s="21">
        <f t="shared" si="19"/>
        <v>44713</v>
      </c>
      <c r="W6" s="13">
        <f t="shared" si="14"/>
        <v>7</v>
      </c>
      <c r="X6" s="2">
        <f t="shared" si="20"/>
        <v>1925</v>
      </c>
      <c r="Y6" s="2">
        <f t="shared" si="21"/>
        <v>275</v>
      </c>
      <c r="Z6" s="2">
        <f t="shared" si="15"/>
        <v>275</v>
      </c>
      <c r="AA6" s="2">
        <f t="shared" si="15"/>
        <v>275</v>
      </c>
      <c r="AB6" s="2">
        <f t="shared" si="15"/>
        <v>275</v>
      </c>
      <c r="AC6" s="2">
        <f t="shared" si="15"/>
        <v>275</v>
      </c>
      <c r="AD6" s="2">
        <f t="shared" si="15"/>
        <v>275</v>
      </c>
      <c r="AE6" s="2">
        <f t="shared" si="15"/>
        <v>275</v>
      </c>
      <c r="AF6" s="2">
        <f t="shared" si="15"/>
        <v>275</v>
      </c>
      <c r="AG6" s="2">
        <f t="shared" si="15"/>
        <v>275</v>
      </c>
      <c r="AH6" s="2">
        <f t="shared" si="15"/>
        <v>275</v>
      </c>
      <c r="AI6" s="2">
        <f t="shared" si="15"/>
        <v>275</v>
      </c>
      <c r="AJ6" s="2">
        <f t="shared" si="15"/>
        <v>275</v>
      </c>
    </row>
    <row r="7" spans="1:36" ht="15.6" x14ac:dyDescent="0.3">
      <c r="A7" s="6" t="s">
        <v>32</v>
      </c>
      <c r="B7" s="6" t="s">
        <v>14</v>
      </c>
      <c r="C7" s="6">
        <v>25</v>
      </c>
      <c r="D7" s="9">
        <v>450</v>
      </c>
      <c r="E7" s="2">
        <f t="shared" si="16"/>
        <v>11250</v>
      </c>
      <c r="F7" s="23">
        <v>43405</v>
      </c>
      <c r="G7" s="2">
        <f t="shared" si="11"/>
        <v>11250</v>
      </c>
      <c r="H7" s="2">
        <f t="shared" si="17"/>
        <v>0</v>
      </c>
      <c r="I7" s="2">
        <f t="shared" si="12"/>
        <v>0</v>
      </c>
      <c r="J7" s="2">
        <f t="shared" si="12"/>
        <v>0</v>
      </c>
      <c r="K7" s="2">
        <f t="shared" si="12"/>
        <v>0</v>
      </c>
      <c r="L7" s="2">
        <f t="shared" si="12"/>
        <v>0</v>
      </c>
      <c r="M7" s="2">
        <f t="shared" si="12"/>
        <v>0</v>
      </c>
      <c r="N7" s="2">
        <f t="shared" si="12"/>
        <v>0</v>
      </c>
      <c r="O7" s="2">
        <f t="shared" si="12"/>
        <v>0</v>
      </c>
      <c r="P7" s="2">
        <f t="shared" si="12"/>
        <v>0</v>
      </c>
      <c r="Q7" s="2">
        <f t="shared" si="12"/>
        <v>0</v>
      </c>
      <c r="R7" s="2">
        <f t="shared" si="12"/>
        <v>0</v>
      </c>
      <c r="S7" s="2">
        <f t="shared" si="12"/>
        <v>0</v>
      </c>
      <c r="U7" s="13">
        <f t="shared" si="18"/>
        <v>48</v>
      </c>
      <c r="V7" s="21">
        <f t="shared" si="19"/>
        <v>44866</v>
      </c>
      <c r="W7" s="13">
        <f t="shared" si="14"/>
        <v>2</v>
      </c>
      <c r="X7" s="2">
        <f t="shared" si="20"/>
        <v>468.75</v>
      </c>
      <c r="Y7" s="2">
        <f t="shared" si="21"/>
        <v>234.375</v>
      </c>
      <c r="Z7" s="2">
        <f t="shared" si="15"/>
        <v>234.375</v>
      </c>
      <c r="AA7" s="2">
        <f t="shared" si="15"/>
        <v>234.375</v>
      </c>
      <c r="AB7" s="2">
        <f t="shared" si="15"/>
        <v>234.375</v>
      </c>
      <c r="AC7" s="2">
        <f t="shared" si="15"/>
        <v>234.375</v>
      </c>
      <c r="AD7" s="2">
        <f t="shared" si="15"/>
        <v>234.375</v>
      </c>
      <c r="AE7" s="2">
        <f t="shared" si="15"/>
        <v>234.375</v>
      </c>
      <c r="AF7" s="2">
        <f t="shared" si="15"/>
        <v>234.375</v>
      </c>
      <c r="AG7" s="2">
        <f t="shared" si="15"/>
        <v>234.375</v>
      </c>
      <c r="AH7" s="2">
        <f t="shared" si="15"/>
        <v>234.375</v>
      </c>
      <c r="AI7" s="2">
        <f t="shared" si="15"/>
        <v>234.375</v>
      </c>
      <c r="AJ7" s="2">
        <f t="shared" si="15"/>
        <v>234.375</v>
      </c>
    </row>
    <row r="8" spans="1:36" ht="15.6" x14ac:dyDescent="0.3">
      <c r="A8" s="6" t="s">
        <v>32</v>
      </c>
      <c r="B8" s="6" t="s">
        <v>4</v>
      </c>
      <c r="C8" s="6">
        <v>9</v>
      </c>
      <c r="D8" s="9">
        <v>800</v>
      </c>
      <c r="E8" s="2">
        <f t="shared" si="16"/>
        <v>7200</v>
      </c>
      <c r="F8" s="23">
        <v>43344</v>
      </c>
      <c r="G8" s="2">
        <f t="shared" si="11"/>
        <v>7200</v>
      </c>
      <c r="H8" s="2">
        <f t="shared" si="17"/>
        <v>0</v>
      </c>
      <c r="I8" s="2">
        <f t="shared" si="12"/>
        <v>0</v>
      </c>
      <c r="J8" s="2">
        <f t="shared" si="12"/>
        <v>0</v>
      </c>
      <c r="K8" s="2">
        <f t="shared" si="12"/>
        <v>0</v>
      </c>
      <c r="L8" s="2">
        <f t="shared" si="12"/>
        <v>0</v>
      </c>
      <c r="M8" s="2">
        <f t="shared" si="12"/>
        <v>0</v>
      </c>
      <c r="N8" s="2">
        <f t="shared" si="12"/>
        <v>0</v>
      </c>
      <c r="O8" s="2">
        <f t="shared" si="12"/>
        <v>0</v>
      </c>
      <c r="P8" s="2">
        <f t="shared" si="12"/>
        <v>0</v>
      </c>
      <c r="Q8" s="2">
        <f t="shared" si="12"/>
        <v>0</v>
      </c>
      <c r="R8" s="2">
        <f t="shared" si="12"/>
        <v>0</v>
      </c>
      <c r="S8" s="2">
        <f t="shared" si="12"/>
        <v>0</v>
      </c>
      <c r="U8" s="13">
        <f t="shared" si="18"/>
        <v>48</v>
      </c>
      <c r="V8" s="21">
        <f t="shared" si="19"/>
        <v>44805</v>
      </c>
      <c r="W8" s="13">
        <f t="shared" si="14"/>
        <v>4</v>
      </c>
      <c r="X8" s="2">
        <f t="shared" si="20"/>
        <v>600</v>
      </c>
      <c r="Y8" s="2">
        <f t="shared" si="21"/>
        <v>150</v>
      </c>
      <c r="Z8" s="2">
        <f t="shared" si="15"/>
        <v>150</v>
      </c>
      <c r="AA8" s="2">
        <f t="shared" si="15"/>
        <v>150</v>
      </c>
      <c r="AB8" s="2">
        <f t="shared" si="15"/>
        <v>150</v>
      </c>
      <c r="AC8" s="2">
        <f t="shared" si="15"/>
        <v>150</v>
      </c>
      <c r="AD8" s="2">
        <f t="shared" si="15"/>
        <v>150</v>
      </c>
      <c r="AE8" s="2">
        <f t="shared" si="15"/>
        <v>150</v>
      </c>
      <c r="AF8" s="2">
        <f t="shared" si="15"/>
        <v>150</v>
      </c>
      <c r="AG8" s="2">
        <f t="shared" si="15"/>
        <v>150</v>
      </c>
      <c r="AH8" s="2">
        <f t="shared" si="15"/>
        <v>150</v>
      </c>
      <c r="AI8" s="2">
        <f t="shared" si="15"/>
        <v>150</v>
      </c>
      <c r="AJ8" s="2">
        <f t="shared" si="15"/>
        <v>150</v>
      </c>
    </row>
    <row r="9" spans="1:36" ht="15.6" x14ac:dyDescent="0.3">
      <c r="A9" s="6" t="s">
        <v>11</v>
      </c>
      <c r="B9" s="6" t="s">
        <v>5</v>
      </c>
      <c r="C9" s="6">
        <v>2</v>
      </c>
      <c r="D9" s="9">
        <v>450</v>
      </c>
      <c r="E9" s="2">
        <f t="shared" si="16"/>
        <v>900</v>
      </c>
      <c r="F9" s="23">
        <v>43405</v>
      </c>
      <c r="G9" s="2">
        <f t="shared" si="11"/>
        <v>900</v>
      </c>
      <c r="H9" s="2">
        <f t="shared" si="17"/>
        <v>0</v>
      </c>
      <c r="I9" s="2">
        <f t="shared" si="12"/>
        <v>0</v>
      </c>
      <c r="J9" s="2">
        <f t="shared" si="12"/>
        <v>0</v>
      </c>
      <c r="K9" s="2">
        <f t="shared" si="12"/>
        <v>0</v>
      </c>
      <c r="L9" s="2">
        <f t="shared" si="12"/>
        <v>0</v>
      </c>
      <c r="M9" s="2">
        <f t="shared" si="12"/>
        <v>0</v>
      </c>
      <c r="N9" s="2">
        <f t="shared" si="12"/>
        <v>0</v>
      </c>
      <c r="O9" s="2">
        <f t="shared" si="12"/>
        <v>0</v>
      </c>
      <c r="P9" s="2">
        <f t="shared" si="12"/>
        <v>0</v>
      </c>
      <c r="Q9" s="2">
        <f t="shared" si="12"/>
        <v>0</v>
      </c>
      <c r="R9" s="2">
        <f t="shared" si="12"/>
        <v>0</v>
      </c>
      <c r="S9" s="2">
        <f t="shared" si="12"/>
        <v>0</v>
      </c>
      <c r="U9" s="13">
        <f t="shared" si="18"/>
        <v>48</v>
      </c>
      <c r="V9" s="21">
        <f t="shared" si="19"/>
        <v>44866</v>
      </c>
      <c r="W9" s="13">
        <f t="shared" si="14"/>
        <v>2</v>
      </c>
      <c r="X9" s="2">
        <f t="shared" si="20"/>
        <v>37.5</v>
      </c>
      <c r="Y9" s="2">
        <f t="shared" si="21"/>
        <v>18.75</v>
      </c>
      <c r="Z9" s="2">
        <f t="shared" si="15"/>
        <v>18.75</v>
      </c>
      <c r="AA9" s="2">
        <f t="shared" si="15"/>
        <v>18.75</v>
      </c>
      <c r="AB9" s="2">
        <f t="shared" si="15"/>
        <v>18.75</v>
      </c>
      <c r="AC9" s="2">
        <f t="shared" si="15"/>
        <v>18.75</v>
      </c>
      <c r="AD9" s="2">
        <f t="shared" si="15"/>
        <v>18.75</v>
      </c>
      <c r="AE9" s="2">
        <f t="shared" si="15"/>
        <v>18.75</v>
      </c>
      <c r="AF9" s="2">
        <f t="shared" si="15"/>
        <v>18.75</v>
      </c>
      <c r="AG9" s="2">
        <f t="shared" si="15"/>
        <v>18.75</v>
      </c>
      <c r="AH9" s="2">
        <f t="shared" si="15"/>
        <v>18.75</v>
      </c>
      <c r="AI9" s="2">
        <f t="shared" si="15"/>
        <v>18.75</v>
      </c>
      <c r="AJ9" s="2">
        <f t="shared" si="15"/>
        <v>18.75</v>
      </c>
    </row>
    <row r="10" spans="1:36" ht="15.6" x14ac:dyDescent="0.3">
      <c r="A10" s="6" t="s">
        <v>18</v>
      </c>
      <c r="B10" s="6" t="s">
        <v>19</v>
      </c>
      <c r="C10" s="6">
        <v>10</v>
      </c>
      <c r="D10" s="9">
        <v>15</v>
      </c>
      <c r="E10" s="2">
        <f>D10*C10</f>
        <v>150</v>
      </c>
      <c r="F10" s="23">
        <v>43160</v>
      </c>
      <c r="G10" s="2">
        <f t="shared" si="11"/>
        <v>150</v>
      </c>
      <c r="H10" s="2">
        <f t="shared" ref="H10:S10" si="22">IF($F10=H$2,$E10,0)</f>
        <v>0</v>
      </c>
      <c r="I10" s="2">
        <f t="shared" si="22"/>
        <v>0</v>
      </c>
      <c r="J10" s="2">
        <f t="shared" si="22"/>
        <v>0</v>
      </c>
      <c r="K10" s="2">
        <f t="shared" si="22"/>
        <v>0</v>
      </c>
      <c r="L10" s="2">
        <f t="shared" si="22"/>
        <v>0</v>
      </c>
      <c r="M10" s="2">
        <f t="shared" si="22"/>
        <v>0</v>
      </c>
      <c r="N10" s="2">
        <f t="shared" si="22"/>
        <v>0</v>
      </c>
      <c r="O10" s="2">
        <f t="shared" si="22"/>
        <v>0</v>
      </c>
      <c r="P10" s="2">
        <f t="shared" si="22"/>
        <v>0</v>
      </c>
      <c r="Q10" s="2">
        <f t="shared" si="22"/>
        <v>0</v>
      </c>
      <c r="R10" s="2">
        <f t="shared" si="22"/>
        <v>0</v>
      </c>
      <c r="S10" s="2">
        <f t="shared" si="22"/>
        <v>0</v>
      </c>
      <c r="U10" s="13">
        <f t="shared" si="18"/>
        <v>12</v>
      </c>
      <c r="V10" s="21">
        <f t="shared" si="19"/>
        <v>43525</v>
      </c>
      <c r="W10" s="13">
        <f t="shared" si="14"/>
        <v>10</v>
      </c>
      <c r="X10" s="2">
        <f>(G10/U10)*W10</f>
        <v>125</v>
      </c>
      <c r="Y10" s="2">
        <f t="shared" si="21"/>
        <v>12.5</v>
      </c>
      <c r="Z10" s="2">
        <f t="shared" si="15"/>
        <v>12.5</v>
      </c>
      <c r="AA10" s="2">
        <f t="shared" si="15"/>
        <v>0</v>
      </c>
      <c r="AB10" s="2">
        <f t="shared" si="15"/>
        <v>0</v>
      </c>
      <c r="AC10" s="2">
        <f t="shared" si="15"/>
        <v>0</v>
      </c>
      <c r="AD10" s="2">
        <f t="shared" si="15"/>
        <v>0</v>
      </c>
      <c r="AE10" s="2">
        <f t="shared" si="15"/>
        <v>0</v>
      </c>
      <c r="AF10" s="2">
        <f t="shared" si="15"/>
        <v>0</v>
      </c>
      <c r="AG10" s="2">
        <f t="shared" si="15"/>
        <v>0</v>
      </c>
      <c r="AH10" s="2">
        <f t="shared" si="15"/>
        <v>0</v>
      </c>
      <c r="AI10" s="2">
        <f t="shared" si="15"/>
        <v>0</v>
      </c>
      <c r="AJ10" s="2">
        <f t="shared" si="15"/>
        <v>0</v>
      </c>
    </row>
    <row r="11" spans="1:36" s="2" customFormat="1" ht="15.6" x14ac:dyDescent="0.3">
      <c r="A11" s="18" t="str">
        <f>"Budgeted Spend "&amp;YEAR(Start)</f>
        <v>Budgeted Spend 2019</v>
      </c>
      <c r="F11" s="24"/>
      <c r="U11" s="13">
        <f t="shared" si="18"/>
        <v>0</v>
      </c>
      <c r="V11" s="21" t="str">
        <f t="shared" si="19"/>
        <v/>
      </c>
    </row>
    <row r="12" spans="1:36" ht="15.6" x14ac:dyDescent="0.3">
      <c r="A12" s="6" t="s">
        <v>11</v>
      </c>
      <c r="B12" s="6" t="s">
        <v>16</v>
      </c>
      <c r="C12" s="6">
        <v>1</v>
      </c>
      <c r="D12" s="9">
        <v>6500</v>
      </c>
      <c r="E12" s="2">
        <f t="shared" si="16"/>
        <v>6500</v>
      </c>
      <c r="F12" s="23">
        <v>43739</v>
      </c>
      <c r="G12" s="2">
        <f t="shared" ref="G12:G24" si="23">IF(F12&lt;=Start,E12,0)</f>
        <v>0</v>
      </c>
      <c r="H12" s="2">
        <f t="shared" si="17"/>
        <v>0</v>
      </c>
      <c r="I12" s="2">
        <f t="shared" si="12"/>
        <v>0</v>
      </c>
      <c r="J12" s="2">
        <f t="shared" si="12"/>
        <v>0</v>
      </c>
      <c r="K12" s="2">
        <f t="shared" si="12"/>
        <v>0</v>
      </c>
      <c r="L12" s="2">
        <f t="shared" si="12"/>
        <v>0</v>
      </c>
      <c r="M12" s="2">
        <f t="shared" si="12"/>
        <v>0</v>
      </c>
      <c r="N12" s="2">
        <f t="shared" si="12"/>
        <v>0</v>
      </c>
      <c r="O12" s="2">
        <f t="shared" si="12"/>
        <v>0</v>
      </c>
      <c r="P12" s="2">
        <f t="shared" si="12"/>
        <v>0</v>
      </c>
      <c r="Q12" s="2">
        <f t="shared" si="12"/>
        <v>6500</v>
      </c>
      <c r="R12" s="2">
        <f t="shared" si="12"/>
        <v>0</v>
      </c>
      <c r="S12" s="2">
        <f t="shared" si="12"/>
        <v>0</v>
      </c>
      <c r="U12" s="13">
        <f t="shared" si="18"/>
        <v>48</v>
      </c>
      <c r="V12" s="21">
        <f t="shared" si="19"/>
        <v>45200</v>
      </c>
      <c r="W12" s="13"/>
      <c r="X12" s="14"/>
      <c r="Y12" s="2">
        <f t="shared" ref="Y12:AJ24" si="24">IF(AND(Y$2&gt;$F12,Y$2&lt;$V12),$E12/$U12,0)</f>
        <v>0</v>
      </c>
      <c r="Z12" s="2">
        <f t="shared" si="24"/>
        <v>0</v>
      </c>
      <c r="AA12" s="2">
        <f t="shared" si="24"/>
        <v>0</v>
      </c>
      <c r="AB12" s="2">
        <f t="shared" si="24"/>
        <v>0</v>
      </c>
      <c r="AC12" s="2">
        <f t="shared" si="24"/>
        <v>0</v>
      </c>
      <c r="AD12" s="2">
        <f t="shared" si="24"/>
        <v>0</v>
      </c>
      <c r="AE12" s="2">
        <f t="shared" si="24"/>
        <v>0</v>
      </c>
      <c r="AF12" s="2">
        <f t="shared" si="24"/>
        <v>0</v>
      </c>
      <c r="AG12" s="2">
        <f t="shared" si="24"/>
        <v>0</v>
      </c>
      <c r="AH12" s="2">
        <f t="shared" si="24"/>
        <v>0</v>
      </c>
      <c r="AI12" s="2">
        <f t="shared" si="24"/>
        <v>135.41666666666666</v>
      </c>
      <c r="AJ12" s="2">
        <f t="shared" si="24"/>
        <v>135.41666666666666</v>
      </c>
    </row>
    <row r="13" spans="1:36" ht="15.6" x14ac:dyDescent="0.3">
      <c r="A13" s="6" t="s">
        <v>11</v>
      </c>
      <c r="B13" s="6" t="s">
        <v>6</v>
      </c>
      <c r="C13" s="6">
        <v>3</v>
      </c>
      <c r="D13" s="9">
        <v>50</v>
      </c>
      <c r="E13" s="2">
        <f t="shared" si="16"/>
        <v>150</v>
      </c>
      <c r="F13" s="23">
        <v>43525</v>
      </c>
      <c r="G13" s="2">
        <f t="shared" si="23"/>
        <v>0</v>
      </c>
      <c r="H13" s="2">
        <f t="shared" si="17"/>
        <v>0</v>
      </c>
      <c r="I13" s="2">
        <f t="shared" si="12"/>
        <v>0</v>
      </c>
      <c r="J13" s="2">
        <f t="shared" si="12"/>
        <v>150</v>
      </c>
      <c r="K13" s="2">
        <f t="shared" si="12"/>
        <v>0</v>
      </c>
      <c r="L13" s="2">
        <f t="shared" si="12"/>
        <v>0</v>
      </c>
      <c r="M13" s="2">
        <f t="shared" si="12"/>
        <v>0</v>
      </c>
      <c r="N13" s="2">
        <f t="shared" si="12"/>
        <v>0</v>
      </c>
      <c r="O13" s="2">
        <f t="shared" si="12"/>
        <v>0</v>
      </c>
      <c r="P13" s="2">
        <f t="shared" si="12"/>
        <v>0</v>
      </c>
      <c r="Q13" s="2">
        <f t="shared" si="12"/>
        <v>0</v>
      </c>
      <c r="R13" s="2">
        <f t="shared" si="12"/>
        <v>0</v>
      </c>
      <c r="S13" s="2">
        <f t="shared" si="12"/>
        <v>0</v>
      </c>
      <c r="U13" s="13">
        <f t="shared" ref="U13:U24" si="25">IFERROR(VLOOKUP(A13,AssetLife,2,0)*12,0)</f>
        <v>48</v>
      </c>
      <c r="V13" s="21">
        <f t="shared" ref="V13:V24" si="26">IF(F13=0,"",EDATE(F13,U13))</f>
        <v>44986</v>
      </c>
      <c r="W13" s="13"/>
      <c r="X13" s="14"/>
      <c r="Y13" s="2">
        <f t="shared" si="24"/>
        <v>0</v>
      </c>
      <c r="Z13" s="2">
        <f t="shared" si="24"/>
        <v>0</v>
      </c>
      <c r="AA13" s="2">
        <f t="shared" si="24"/>
        <v>0</v>
      </c>
      <c r="AB13" s="2">
        <f t="shared" si="24"/>
        <v>3.125</v>
      </c>
      <c r="AC13" s="2">
        <f t="shared" si="24"/>
        <v>3.125</v>
      </c>
      <c r="AD13" s="2">
        <f t="shared" si="24"/>
        <v>3.125</v>
      </c>
      <c r="AE13" s="2">
        <f t="shared" si="24"/>
        <v>3.125</v>
      </c>
      <c r="AF13" s="2">
        <f t="shared" si="24"/>
        <v>3.125</v>
      </c>
      <c r="AG13" s="2">
        <f t="shared" si="24"/>
        <v>3.125</v>
      </c>
      <c r="AH13" s="2">
        <f t="shared" si="24"/>
        <v>3.125</v>
      </c>
      <c r="AI13" s="2">
        <f t="shared" si="24"/>
        <v>3.125</v>
      </c>
      <c r="AJ13" s="2">
        <f t="shared" si="24"/>
        <v>3.125</v>
      </c>
    </row>
    <row r="14" spans="1:36" ht="15.6" x14ac:dyDescent="0.3">
      <c r="A14" s="6" t="s">
        <v>11</v>
      </c>
      <c r="B14" s="6" t="s">
        <v>31</v>
      </c>
      <c r="C14" s="6">
        <v>25</v>
      </c>
      <c r="D14" s="9">
        <v>900</v>
      </c>
      <c r="E14" s="2">
        <f t="shared" si="16"/>
        <v>22500</v>
      </c>
      <c r="F14" s="23">
        <v>43678</v>
      </c>
      <c r="G14" s="2">
        <f t="shared" si="23"/>
        <v>0</v>
      </c>
      <c r="H14" s="2">
        <f t="shared" si="17"/>
        <v>0</v>
      </c>
      <c r="I14" s="2">
        <f t="shared" si="12"/>
        <v>0</v>
      </c>
      <c r="J14" s="2">
        <f t="shared" si="12"/>
        <v>0</v>
      </c>
      <c r="K14" s="2">
        <f t="shared" si="12"/>
        <v>0</v>
      </c>
      <c r="L14" s="2">
        <f t="shared" si="12"/>
        <v>0</v>
      </c>
      <c r="M14" s="2">
        <f t="shared" si="12"/>
        <v>0</v>
      </c>
      <c r="N14" s="2">
        <f t="shared" si="12"/>
        <v>0</v>
      </c>
      <c r="O14" s="2">
        <f t="shared" si="12"/>
        <v>22500</v>
      </c>
      <c r="P14" s="2">
        <f t="shared" si="12"/>
        <v>0</v>
      </c>
      <c r="Q14" s="2">
        <f t="shared" si="12"/>
        <v>0</v>
      </c>
      <c r="R14" s="2">
        <f t="shared" si="12"/>
        <v>0</v>
      </c>
      <c r="S14" s="2">
        <f t="shared" si="12"/>
        <v>0</v>
      </c>
      <c r="U14" s="13">
        <f t="shared" si="25"/>
        <v>48</v>
      </c>
      <c r="V14" s="21">
        <f t="shared" si="26"/>
        <v>45139</v>
      </c>
      <c r="W14" s="13"/>
      <c r="X14" s="14"/>
      <c r="Y14" s="2">
        <f t="shared" si="24"/>
        <v>0</v>
      </c>
      <c r="Z14" s="2">
        <f t="shared" si="24"/>
        <v>0</v>
      </c>
      <c r="AA14" s="2">
        <f t="shared" si="24"/>
        <v>0</v>
      </c>
      <c r="AB14" s="2">
        <f t="shared" si="24"/>
        <v>0</v>
      </c>
      <c r="AC14" s="2">
        <f t="shared" si="24"/>
        <v>0</v>
      </c>
      <c r="AD14" s="2">
        <f t="shared" si="24"/>
        <v>0</v>
      </c>
      <c r="AE14" s="2">
        <f t="shared" si="24"/>
        <v>0</v>
      </c>
      <c r="AF14" s="2">
        <f t="shared" si="24"/>
        <v>0</v>
      </c>
      <c r="AG14" s="2">
        <f t="shared" si="24"/>
        <v>468.75</v>
      </c>
      <c r="AH14" s="2">
        <f t="shared" si="24"/>
        <v>468.75</v>
      </c>
      <c r="AI14" s="2">
        <f t="shared" si="24"/>
        <v>468.75</v>
      </c>
      <c r="AJ14" s="2">
        <f t="shared" si="24"/>
        <v>468.75</v>
      </c>
    </row>
    <row r="15" spans="1:36" ht="15.6" x14ac:dyDescent="0.3">
      <c r="A15" s="6" t="s">
        <v>11</v>
      </c>
      <c r="B15" s="6" t="s">
        <v>7</v>
      </c>
      <c r="C15" s="6">
        <v>1</v>
      </c>
      <c r="D15" s="9">
        <v>5000</v>
      </c>
      <c r="E15" s="2">
        <f t="shared" si="16"/>
        <v>5000</v>
      </c>
      <c r="F15" s="23">
        <v>43617</v>
      </c>
      <c r="G15" s="2">
        <f t="shared" si="23"/>
        <v>0</v>
      </c>
      <c r="H15" s="2">
        <f t="shared" si="17"/>
        <v>0</v>
      </c>
      <c r="I15" s="2">
        <f t="shared" si="12"/>
        <v>0</v>
      </c>
      <c r="J15" s="2">
        <f t="shared" si="12"/>
        <v>0</v>
      </c>
      <c r="K15" s="2">
        <f t="shared" si="12"/>
        <v>0</v>
      </c>
      <c r="L15" s="2">
        <f t="shared" si="12"/>
        <v>0</v>
      </c>
      <c r="M15" s="2">
        <f t="shared" si="12"/>
        <v>5000</v>
      </c>
      <c r="N15" s="2">
        <f t="shared" si="12"/>
        <v>0</v>
      </c>
      <c r="O15" s="2">
        <f t="shared" si="12"/>
        <v>0</v>
      </c>
      <c r="P15" s="2">
        <f t="shared" si="12"/>
        <v>0</v>
      </c>
      <c r="Q15" s="2">
        <f t="shared" si="12"/>
        <v>0</v>
      </c>
      <c r="R15" s="2">
        <f t="shared" si="12"/>
        <v>0</v>
      </c>
      <c r="S15" s="2">
        <f t="shared" si="12"/>
        <v>0</v>
      </c>
      <c r="U15" s="13">
        <f t="shared" si="25"/>
        <v>48</v>
      </c>
      <c r="V15" s="21">
        <f t="shared" si="26"/>
        <v>45078</v>
      </c>
      <c r="W15" s="13"/>
      <c r="X15" s="14"/>
      <c r="Y15" s="2">
        <f t="shared" si="24"/>
        <v>0</v>
      </c>
      <c r="Z15" s="2">
        <f t="shared" si="24"/>
        <v>0</v>
      </c>
      <c r="AA15" s="2">
        <f t="shared" si="24"/>
        <v>0</v>
      </c>
      <c r="AB15" s="2">
        <f t="shared" si="24"/>
        <v>0</v>
      </c>
      <c r="AC15" s="2">
        <f t="shared" si="24"/>
        <v>0</v>
      </c>
      <c r="AD15" s="2">
        <f t="shared" si="24"/>
        <v>0</v>
      </c>
      <c r="AE15" s="2">
        <f t="shared" si="24"/>
        <v>104.16666666666667</v>
      </c>
      <c r="AF15" s="2">
        <f t="shared" si="24"/>
        <v>104.16666666666667</v>
      </c>
      <c r="AG15" s="2">
        <f t="shared" si="24"/>
        <v>104.16666666666667</v>
      </c>
      <c r="AH15" s="2">
        <f t="shared" si="24"/>
        <v>104.16666666666667</v>
      </c>
      <c r="AI15" s="2">
        <f t="shared" si="24"/>
        <v>104.16666666666667</v>
      </c>
      <c r="AJ15" s="2">
        <f t="shared" si="24"/>
        <v>104.16666666666667</v>
      </c>
    </row>
    <row r="16" spans="1:36" ht="15.6" x14ac:dyDescent="0.3">
      <c r="A16" s="6" t="s">
        <v>17</v>
      </c>
      <c r="B16" s="6" t="s">
        <v>24</v>
      </c>
      <c r="C16" s="6">
        <v>5</v>
      </c>
      <c r="D16" s="9">
        <v>80</v>
      </c>
      <c r="E16" s="2">
        <f t="shared" si="16"/>
        <v>400</v>
      </c>
      <c r="F16" s="23">
        <v>43497</v>
      </c>
      <c r="G16" s="2">
        <f t="shared" si="23"/>
        <v>0</v>
      </c>
      <c r="H16" s="2">
        <f t="shared" si="17"/>
        <v>0</v>
      </c>
      <c r="I16" s="2">
        <f t="shared" si="12"/>
        <v>400</v>
      </c>
      <c r="J16" s="2">
        <f t="shared" si="12"/>
        <v>0</v>
      </c>
      <c r="K16" s="2">
        <f t="shared" si="12"/>
        <v>0</v>
      </c>
      <c r="L16" s="2">
        <f t="shared" si="12"/>
        <v>0</v>
      </c>
      <c r="M16" s="2">
        <f t="shared" si="12"/>
        <v>0</v>
      </c>
      <c r="N16" s="2">
        <f t="shared" si="12"/>
        <v>0</v>
      </c>
      <c r="O16" s="2">
        <f t="shared" si="12"/>
        <v>0</v>
      </c>
      <c r="P16" s="2">
        <f t="shared" si="12"/>
        <v>0</v>
      </c>
      <c r="Q16" s="2">
        <f t="shared" si="12"/>
        <v>0</v>
      </c>
      <c r="R16" s="2">
        <f t="shared" si="12"/>
        <v>0</v>
      </c>
      <c r="S16" s="2">
        <f t="shared" si="12"/>
        <v>0</v>
      </c>
      <c r="U16" s="13">
        <f t="shared" si="25"/>
        <v>72</v>
      </c>
      <c r="V16" s="21">
        <f t="shared" si="26"/>
        <v>45689</v>
      </c>
      <c r="W16" s="13"/>
      <c r="X16" s="14"/>
      <c r="Y16" s="2">
        <f t="shared" si="24"/>
        <v>0</v>
      </c>
      <c r="Z16" s="2">
        <f t="shared" si="24"/>
        <v>0</v>
      </c>
      <c r="AA16" s="2">
        <f t="shared" si="24"/>
        <v>5.5555555555555554</v>
      </c>
      <c r="AB16" s="2">
        <f t="shared" si="24"/>
        <v>5.5555555555555554</v>
      </c>
      <c r="AC16" s="2">
        <f t="shared" si="24"/>
        <v>5.5555555555555554</v>
      </c>
      <c r="AD16" s="2">
        <f t="shared" si="24"/>
        <v>5.5555555555555554</v>
      </c>
      <c r="AE16" s="2">
        <f t="shared" si="24"/>
        <v>5.5555555555555554</v>
      </c>
      <c r="AF16" s="2">
        <f t="shared" si="24"/>
        <v>5.5555555555555554</v>
      </c>
      <c r="AG16" s="2">
        <f t="shared" si="24"/>
        <v>5.5555555555555554</v>
      </c>
      <c r="AH16" s="2">
        <f t="shared" si="24"/>
        <v>5.5555555555555554</v>
      </c>
      <c r="AI16" s="2">
        <f t="shared" si="24"/>
        <v>5.5555555555555554</v>
      </c>
      <c r="AJ16" s="2">
        <f t="shared" si="24"/>
        <v>5.5555555555555554</v>
      </c>
    </row>
    <row r="17" spans="1:36" ht="15.6" x14ac:dyDescent="0.3">
      <c r="A17" s="6" t="s">
        <v>18</v>
      </c>
      <c r="B17" s="6" t="s">
        <v>19</v>
      </c>
      <c r="C17" s="6">
        <v>10</v>
      </c>
      <c r="D17" s="9">
        <v>15</v>
      </c>
      <c r="E17" s="2">
        <f>D17*C17</f>
        <v>150</v>
      </c>
      <c r="F17" s="23">
        <v>43525</v>
      </c>
      <c r="G17" s="2">
        <f t="shared" si="23"/>
        <v>0</v>
      </c>
      <c r="H17" s="2">
        <f t="shared" ref="H17:S17" si="27">IF($F17=H$2,$E17,0)</f>
        <v>0</v>
      </c>
      <c r="I17" s="2">
        <f t="shared" si="27"/>
        <v>0</v>
      </c>
      <c r="J17" s="2">
        <f t="shared" si="27"/>
        <v>150</v>
      </c>
      <c r="K17" s="2">
        <f t="shared" si="27"/>
        <v>0</v>
      </c>
      <c r="L17" s="2">
        <f t="shared" si="27"/>
        <v>0</v>
      </c>
      <c r="M17" s="2">
        <f t="shared" si="27"/>
        <v>0</v>
      </c>
      <c r="N17" s="2">
        <f t="shared" si="27"/>
        <v>0</v>
      </c>
      <c r="O17" s="2">
        <f t="shared" si="27"/>
        <v>0</v>
      </c>
      <c r="P17" s="2">
        <f t="shared" si="27"/>
        <v>0</v>
      </c>
      <c r="Q17" s="2">
        <f t="shared" si="27"/>
        <v>0</v>
      </c>
      <c r="R17" s="2">
        <f t="shared" si="27"/>
        <v>0</v>
      </c>
      <c r="S17" s="2">
        <f t="shared" si="27"/>
        <v>0</v>
      </c>
      <c r="U17" s="13">
        <f t="shared" si="25"/>
        <v>12</v>
      </c>
      <c r="V17" s="21">
        <f t="shared" si="26"/>
        <v>43891</v>
      </c>
      <c r="W17" s="13"/>
      <c r="X17" s="14"/>
      <c r="Y17" s="2">
        <f t="shared" si="24"/>
        <v>0</v>
      </c>
      <c r="Z17" s="2">
        <f t="shared" si="24"/>
        <v>0</v>
      </c>
      <c r="AA17" s="2">
        <f t="shared" si="24"/>
        <v>0</v>
      </c>
      <c r="AB17" s="2">
        <f t="shared" si="24"/>
        <v>12.5</v>
      </c>
      <c r="AC17" s="2">
        <f t="shared" si="24"/>
        <v>12.5</v>
      </c>
      <c r="AD17" s="2">
        <f t="shared" si="24"/>
        <v>12.5</v>
      </c>
      <c r="AE17" s="2">
        <f t="shared" si="24"/>
        <v>12.5</v>
      </c>
      <c r="AF17" s="2">
        <f t="shared" si="24"/>
        <v>12.5</v>
      </c>
      <c r="AG17" s="2">
        <f t="shared" si="24"/>
        <v>12.5</v>
      </c>
      <c r="AH17" s="2">
        <f t="shared" si="24"/>
        <v>12.5</v>
      </c>
      <c r="AI17" s="2">
        <f t="shared" si="24"/>
        <v>12.5</v>
      </c>
      <c r="AJ17" s="2">
        <f t="shared" si="24"/>
        <v>12.5</v>
      </c>
    </row>
    <row r="18" spans="1:36" ht="15.6" x14ac:dyDescent="0.3">
      <c r="A18" s="6" t="s">
        <v>18</v>
      </c>
      <c r="B18" s="6" t="s">
        <v>20</v>
      </c>
      <c r="C18" s="6">
        <v>50</v>
      </c>
      <c r="D18" s="9">
        <v>130</v>
      </c>
      <c r="E18" s="2">
        <f t="shared" si="16"/>
        <v>6500</v>
      </c>
      <c r="F18" s="23">
        <v>43678</v>
      </c>
      <c r="G18" s="2">
        <f t="shared" si="23"/>
        <v>0</v>
      </c>
      <c r="H18" s="2">
        <f t="shared" si="17"/>
        <v>0</v>
      </c>
      <c r="I18" s="2">
        <f t="shared" si="12"/>
        <v>0</v>
      </c>
      <c r="J18" s="2">
        <f t="shared" si="12"/>
        <v>0</v>
      </c>
      <c r="K18" s="2">
        <f t="shared" si="12"/>
        <v>0</v>
      </c>
      <c r="L18" s="2">
        <f t="shared" si="12"/>
        <v>0</v>
      </c>
      <c r="M18" s="2">
        <f t="shared" si="12"/>
        <v>0</v>
      </c>
      <c r="N18" s="2">
        <f t="shared" si="12"/>
        <v>0</v>
      </c>
      <c r="O18" s="2">
        <f t="shared" si="12"/>
        <v>6500</v>
      </c>
      <c r="P18" s="2">
        <f t="shared" si="12"/>
        <v>0</v>
      </c>
      <c r="Q18" s="2">
        <f t="shared" si="12"/>
        <v>0</v>
      </c>
      <c r="R18" s="2">
        <f t="shared" si="12"/>
        <v>0</v>
      </c>
      <c r="S18" s="2">
        <f t="shared" si="12"/>
        <v>0</v>
      </c>
      <c r="U18" s="13">
        <f t="shared" si="25"/>
        <v>12</v>
      </c>
      <c r="V18" s="21">
        <f t="shared" si="26"/>
        <v>44044</v>
      </c>
      <c r="W18" s="13"/>
      <c r="X18" s="14"/>
      <c r="Y18" s="2">
        <f t="shared" si="24"/>
        <v>0</v>
      </c>
      <c r="Z18" s="2">
        <f t="shared" si="24"/>
        <v>0</v>
      </c>
      <c r="AA18" s="2">
        <f t="shared" si="24"/>
        <v>0</v>
      </c>
      <c r="AB18" s="2">
        <f t="shared" si="24"/>
        <v>0</v>
      </c>
      <c r="AC18" s="2">
        <f t="shared" si="24"/>
        <v>0</v>
      </c>
      <c r="AD18" s="2">
        <f t="shared" si="24"/>
        <v>0</v>
      </c>
      <c r="AE18" s="2">
        <f t="shared" si="24"/>
        <v>0</v>
      </c>
      <c r="AF18" s="2">
        <f t="shared" si="24"/>
        <v>0</v>
      </c>
      <c r="AG18" s="2">
        <f t="shared" si="24"/>
        <v>541.66666666666663</v>
      </c>
      <c r="AH18" s="2">
        <f t="shared" si="24"/>
        <v>541.66666666666663</v>
      </c>
      <c r="AI18" s="2">
        <f t="shared" si="24"/>
        <v>541.66666666666663</v>
      </c>
      <c r="AJ18" s="2">
        <f t="shared" si="24"/>
        <v>541.66666666666663</v>
      </c>
    </row>
    <row r="19" spans="1:36" ht="15.6" x14ac:dyDescent="0.3">
      <c r="A19" s="6" t="s">
        <v>18</v>
      </c>
      <c r="B19" s="6" t="s">
        <v>15</v>
      </c>
      <c r="C19" s="6">
        <v>14</v>
      </c>
      <c r="D19" s="9">
        <v>850</v>
      </c>
      <c r="E19" s="2">
        <f t="shared" si="16"/>
        <v>11900</v>
      </c>
      <c r="F19" s="23">
        <v>43617</v>
      </c>
      <c r="G19" s="2">
        <f t="shared" si="23"/>
        <v>0</v>
      </c>
      <c r="H19" s="2">
        <f t="shared" si="17"/>
        <v>0</v>
      </c>
      <c r="I19" s="2">
        <f t="shared" si="12"/>
        <v>0</v>
      </c>
      <c r="J19" s="2">
        <f t="shared" si="12"/>
        <v>0</v>
      </c>
      <c r="K19" s="2">
        <f t="shared" si="12"/>
        <v>0</v>
      </c>
      <c r="L19" s="2">
        <f t="shared" si="12"/>
        <v>0</v>
      </c>
      <c r="M19" s="2">
        <f t="shared" si="12"/>
        <v>11900</v>
      </c>
      <c r="N19" s="2">
        <f t="shared" si="12"/>
        <v>0</v>
      </c>
      <c r="O19" s="2">
        <f t="shared" si="12"/>
        <v>0</v>
      </c>
      <c r="P19" s="2">
        <f t="shared" si="12"/>
        <v>0</v>
      </c>
      <c r="Q19" s="2">
        <f t="shared" si="12"/>
        <v>0</v>
      </c>
      <c r="R19" s="2">
        <f t="shared" si="12"/>
        <v>0</v>
      </c>
      <c r="S19" s="2">
        <f t="shared" si="12"/>
        <v>0</v>
      </c>
      <c r="U19" s="13">
        <f t="shared" si="25"/>
        <v>12</v>
      </c>
      <c r="V19" s="21">
        <f t="shared" si="26"/>
        <v>43983</v>
      </c>
      <c r="W19" s="13"/>
      <c r="X19" s="14"/>
      <c r="Y19" s="2">
        <f t="shared" si="24"/>
        <v>0</v>
      </c>
      <c r="Z19" s="2">
        <f t="shared" si="24"/>
        <v>0</v>
      </c>
      <c r="AA19" s="2">
        <f t="shared" si="24"/>
        <v>0</v>
      </c>
      <c r="AB19" s="2">
        <f t="shared" si="24"/>
        <v>0</v>
      </c>
      <c r="AC19" s="2">
        <f t="shared" si="24"/>
        <v>0</v>
      </c>
      <c r="AD19" s="2">
        <f t="shared" si="24"/>
        <v>0</v>
      </c>
      <c r="AE19" s="2">
        <f t="shared" si="24"/>
        <v>991.66666666666663</v>
      </c>
      <c r="AF19" s="2">
        <f t="shared" si="24"/>
        <v>991.66666666666663</v>
      </c>
      <c r="AG19" s="2">
        <f t="shared" si="24"/>
        <v>991.66666666666663</v>
      </c>
      <c r="AH19" s="2">
        <f t="shared" si="24"/>
        <v>991.66666666666663</v>
      </c>
      <c r="AI19" s="2">
        <f t="shared" si="24"/>
        <v>991.66666666666663</v>
      </c>
      <c r="AJ19" s="2">
        <f t="shared" si="24"/>
        <v>991.66666666666663</v>
      </c>
    </row>
    <row r="20" spans="1:36" ht="15.6" x14ac:dyDescent="0.3">
      <c r="A20" s="6" t="s">
        <v>18</v>
      </c>
      <c r="B20" s="6" t="s">
        <v>21</v>
      </c>
      <c r="C20" s="6">
        <v>25</v>
      </c>
      <c r="D20" s="9">
        <v>650</v>
      </c>
      <c r="E20" s="2">
        <f t="shared" si="16"/>
        <v>16250</v>
      </c>
      <c r="F20" s="23">
        <v>43556</v>
      </c>
      <c r="G20" s="2">
        <f t="shared" si="23"/>
        <v>0</v>
      </c>
      <c r="H20" s="2">
        <f t="shared" si="17"/>
        <v>0</v>
      </c>
      <c r="I20" s="2">
        <f t="shared" si="12"/>
        <v>0</v>
      </c>
      <c r="J20" s="2">
        <f t="shared" si="12"/>
        <v>0</v>
      </c>
      <c r="K20" s="2">
        <f t="shared" si="12"/>
        <v>16250</v>
      </c>
      <c r="L20" s="2">
        <f t="shared" si="12"/>
        <v>0</v>
      </c>
      <c r="M20" s="2">
        <f t="shared" si="12"/>
        <v>0</v>
      </c>
      <c r="N20" s="2">
        <f t="shared" si="12"/>
        <v>0</v>
      </c>
      <c r="O20" s="2">
        <f t="shared" si="12"/>
        <v>0</v>
      </c>
      <c r="P20" s="2">
        <f t="shared" si="12"/>
        <v>0</v>
      </c>
      <c r="Q20" s="2">
        <f t="shared" si="12"/>
        <v>0</v>
      </c>
      <c r="R20" s="2">
        <f t="shared" si="12"/>
        <v>0</v>
      </c>
      <c r="S20" s="2">
        <f t="shared" si="12"/>
        <v>0</v>
      </c>
      <c r="U20" s="13">
        <f t="shared" si="25"/>
        <v>12</v>
      </c>
      <c r="V20" s="21">
        <f t="shared" si="26"/>
        <v>43922</v>
      </c>
      <c r="W20" s="13"/>
      <c r="X20" s="14"/>
      <c r="Y20" s="2">
        <f t="shared" si="24"/>
        <v>0</v>
      </c>
      <c r="Z20" s="2">
        <f t="shared" si="24"/>
        <v>0</v>
      </c>
      <c r="AA20" s="2">
        <f t="shared" si="24"/>
        <v>0</v>
      </c>
      <c r="AB20" s="2">
        <f t="shared" si="24"/>
        <v>0</v>
      </c>
      <c r="AC20" s="2">
        <f t="shared" si="24"/>
        <v>1354.1666666666667</v>
      </c>
      <c r="AD20" s="2">
        <f t="shared" si="24"/>
        <v>1354.1666666666667</v>
      </c>
      <c r="AE20" s="2">
        <f t="shared" si="24"/>
        <v>1354.1666666666667</v>
      </c>
      <c r="AF20" s="2">
        <f t="shared" si="24"/>
        <v>1354.1666666666667</v>
      </c>
      <c r="AG20" s="2">
        <f t="shared" si="24"/>
        <v>1354.1666666666667</v>
      </c>
      <c r="AH20" s="2">
        <f t="shared" si="24"/>
        <v>1354.1666666666667</v>
      </c>
      <c r="AI20" s="2">
        <f t="shared" si="24"/>
        <v>1354.1666666666667</v>
      </c>
      <c r="AJ20" s="2">
        <f t="shared" si="24"/>
        <v>1354.1666666666667</v>
      </c>
    </row>
    <row r="21" spans="1:36" ht="15.6" x14ac:dyDescent="0.3">
      <c r="A21" s="6" t="s">
        <v>18</v>
      </c>
      <c r="B21" s="6" t="s">
        <v>22</v>
      </c>
      <c r="C21" s="6">
        <v>30</v>
      </c>
      <c r="D21" s="9">
        <v>545</v>
      </c>
      <c r="E21" s="2">
        <f t="shared" si="16"/>
        <v>16350</v>
      </c>
      <c r="F21" s="23">
        <v>43617</v>
      </c>
      <c r="G21" s="2">
        <f t="shared" si="23"/>
        <v>0</v>
      </c>
      <c r="H21" s="2">
        <f t="shared" si="17"/>
        <v>0</v>
      </c>
      <c r="I21" s="2">
        <f t="shared" si="12"/>
        <v>0</v>
      </c>
      <c r="J21" s="2">
        <f t="shared" si="12"/>
        <v>0</v>
      </c>
      <c r="K21" s="2">
        <f t="shared" si="12"/>
        <v>0</v>
      </c>
      <c r="L21" s="2">
        <f t="shared" si="12"/>
        <v>0</v>
      </c>
      <c r="M21" s="2">
        <f t="shared" si="12"/>
        <v>16350</v>
      </c>
      <c r="N21" s="2">
        <f t="shared" si="12"/>
        <v>0</v>
      </c>
      <c r="O21" s="2">
        <f t="shared" si="12"/>
        <v>0</v>
      </c>
      <c r="P21" s="2">
        <f t="shared" si="12"/>
        <v>0</v>
      </c>
      <c r="Q21" s="2">
        <f t="shared" si="12"/>
        <v>0</v>
      </c>
      <c r="R21" s="2">
        <f t="shared" si="12"/>
        <v>0</v>
      </c>
      <c r="S21" s="2">
        <f t="shared" si="12"/>
        <v>0</v>
      </c>
      <c r="U21" s="13">
        <f t="shared" si="25"/>
        <v>12</v>
      </c>
      <c r="V21" s="21">
        <f t="shared" si="26"/>
        <v>43983</v>
      </c>
      <c r="W21" s="13"/>
      <c r="X21" s="14"/>
      <c r="Y21" s="2">
        <f t="shared" si="24"/>
        <v>0</v>
      </c>
      <c r="Z21" s="2">
        <f t="shared" si="24"/>
        <v>0</v>
      </c>
      <c r="AA21" s="2">
        <f t="shared" si="24"/>
        <v>0</v>
      </c>
      <c r="AB21" s="2">
        <f t="shared" si="24"/>
        <v>0</v>
      </c>
      <c r="AC21" s="2">
        <f t="shared" si="24"/>
        <v>0</v>
      </c>
      <c r="AD21" s="2">
        <f t="shared" si="24"/>
        <v>0</v>
      </c>
      <c r="AE21" s="2">
        <f t="shared" si="24"/>
        <v>1362.5</v>
      </c>
      <c r="AF21" s="2">
        <f t="shared" si="24"/>
        <v>1362.5</v>
      </c>
      <c r="AG21" s="2">
        <f t="shared" si="24"/>
        <v>1362.5</v>
      </c>
      <c r="AH21" s="2">
        <f t="shared" si="24"/>
        <v>1362.5</v>
      </c>
      <c r="AI21" s="2">
        <f t="shared" si="24"/>
        <v>1362.5</v>
      </c>
      <c r="AJ21" s="2">
        <f t="shared" si="24"/>
        <v>1362.5</v>
      </c>
    </row>
    <row r="22" spans="1:36" ht="15.6" x14ac:dyDescent="0.3">
      <c r="A22" s="6" t="s">
        <v>18</v>
      </c>
      <c r="B22" s="6" t="s">
        <v>26</v>
      </c>
      <c r="C22" s="6">
        <v>2</v>
      </c>
      <c r="D22" s="9">
        <v>650</v>
      </c>
      <c r="E22" s="2">
        <f t="shared" si="16"/>
        <v>1300</v>
      </c>
      <c r="F22" s="23">
        <v>43525</v>
      </c>
      <c r="G22" s="2">
        <f t="shared" si="23"/>
        <v>0</v>
      </c>
      <c r="H22" s="2">
        <f t="shared" si="17"/>
        <v>0</v>
      </c>
      <c r="I22" s="2">
        <f t="shared" si="17"/>
        <v>0</v>
      </c>
      <c r="J22" s="2">
        <f t="shared" si="17"/>
        <v>1300</v>
      </c>
      <c r="K22" s="2">
        <f t="shared" si="17"/>
        <v>0</v>
      </c>
      <c r="L22" s="2">
        <f t="shared" si="17"/>
        <v>0</v>
      </c>
      <c r="M22" s="2">
        <f t="shared" si="17"/>
        <v>0</v>
      </c>
      <c r="N22" s="2">
        <f t="shared" si="17"/>
        <v>0</v>
      </c>
      <c r="O22" s="2">
        <f t="shared" si="17"/>
        <v>0</v>
      </c>
      <c r="P22" s="2">
        <f t="shared" si="17"/>
        <v>0</v>
      </c>
      <c r="Q22" s="2">
        <f t="shared" si="17"/>
        <v>0</v>
      </c>
      <c r="R22" s="2">
        <f t="shared" si="17"/>
        <v>0</v>
      </c>
      <c r="S22" s="2">
        <f t="shared" si="17"/>
        <v>0</v>
      </c>
      <c r="U22" s="13">
        <f t="shared" si="25"/>
        <v>12</v>
      </c>
      <c r="V22" s="21">
        <f t="shared" si="26"/>
        <v>43891</v>
      </c>
      <c r="W22" s="13"/>
      <c r="X22" s="14"/>
      <c r="Y22" s="2">
        <f t="shared" si="24"/>
        <v>0</v>
      </c>
      <c r="Z22" s="2">
        <f t="shared" si="24"/>
        <v>0</v>
      </c>
      <c r="AA22" s="2">
        <f t="shared" si="24"/>
        <v>0</v>
      </c>
      <c r="AB22" s="2">
        <f t="shared" si="24"/>
        <v>108.33333333333333</v>
      </c>
      <c r="AC22" s="2">
        <f t="shared" si="24"/>
        <v>108.33333333333333</v>
      </c>
      <c r="AD22" s="2">
        <f t="shared" si="24"/>
        <v>108.33333333333333</v>
      </c>
      <c r="AE22" s="2">
        <f t="shared" si="24"/>
        <v>108.33333333333333</v>
      </c>
      <c r="AF22" s="2">
        <f t="shared" si="24"/>
        <v>108.33333333333333</v>
      </c>
      <c r="AG22" s="2">
        <f t="shared" si="24"/>
        <v>108.33333333333333</v>
      </c>
      <c r="AH22" s="2">
        <f t="shared" si="24"/>
        <v>108.33333333333333</v>
      </c>
      <c r="AI22" s="2">
        <f t="shared" si="24"/>
        <v>108.33333333333333</v>
      </c>
      <c r="AJ22" s="2">
        <f t="shared" si="24"/>
        <v>108.33333333333333</v>
      </c>
    </row>
    <row r="23" spans="1:36" ht="15.6" x14ac:dyDescent="0.3">
      <c r="A23" s="6" t="s">
        <v>18</v>
      </c>
      <c r="B23" s="6" t="s">
        <v>25</v>
      </c>
      <c r="C23" s="6">
        <v>1</v>
      </c>
      <c r="D23" s="9">
        <v>12000</v>
      </c>
      <c r="E23" s="2">
        <f t="shared" si="16"/>
        <v>12000</v>
      </c>
      <c r="F23" s="23">
        <v>43709</v>
      </c>
      <c r="G23" s="2">
        <f t="shared" si="23"/>
        <v>0</v>
      </c>
      <c r="H23" s="2">
        <f t="shared" si="17"/>
        <v>0</v>
      </c>
      <c r="I23" s="2">
        <f t="shared" si="17"/>
        <v>0</v>
      </c>
      <c r="J23" s="2">
        <f t="shared" si="17"/>
        <v>0</v>
      </c>
      <c r="K23" s="2">
        <f t="shared" si="17"/>
        <v>0</v>
      </c>
      <c r="L23" s="2">
        <f t="shared" si="17"/>
        <v>0</v>
      </c>
      <c r="M23" s="2">
        <f t="shared" si="17"/>
        <v>0</v>
      </c>
      <c r="N23" s="2">
        <f t="shared" si="17"/>
        <v>0</v>
      </c>
      <c r="O23" s="2">
        <f t="shared" si="17"/>
        <v>0</v>
      </c>
      <c r="P23" s="2">
        <f t="shared" si="17"/>
        <v>12000</v>
      </c>
      <c r="Q23" s="2">
        <f t="shared" si="17"/>
        <v>0</v>
      </c>
      <c r="R23" s="2">
        <f t="shared" si="17"/>
        <v>0</v>
      </c>
      <c r="S23" s="2">
        <f t="shared" si="17"/>
        <v>0</v>
      </c>
      <c r="U23" s="13">
        <f t="shared" si="25"/>
        <v>12</v>
      </c>
      <c r="V23" s="21">
        <f t="shared" si="26"/>
        <v>44075</v>
      </c>
      <c r="W23" s="13"/>
      <c r="X23" s="14"/>
      <c r="Y23" s="2">
        <f t="shared" si="24"/>
        <v>0</v>
      </c>
      <c r="Z23" s="2">
        <f t="shared" si="24"/>
        <v>0</v>
      </c>
      <c r="AA23" s="2">
        <f t="shared" si="24"/>
        <v>0</v>
      </c>
      <c r="AB23" s="2">
        <f t="shared" si="24"/>
        <v>0</v>
      </c>
      <c r="AC23" s="2">
        <f t="shared" si="24"/>
        <v>0</v>
      </c>
      <c r="AD23" s="2">
        <f t="shared" si="24"/>
        <v>0</v>
      </c>
      <c r="AE23" s="2">
        <f t="shared" si="24"/>
        <v>0</v>
      </c>
      <c r="AF23" s="2">
        <f t="shared" si="24"/>
        <v>0</v>
      </c>
      <c r="AG23" s="2">
        <f t="shared" si="24"/>
        <v>0</v>
      </c>
      <c r="AH23" s="2">
        <f t="shared" si="24"/>
        <v>1000</v>
      </c>
      <c r="AI23" s="2">
        <f t="shared" si="24"/>
        <v>1000</v>
      </c>
      <c r="AJ23" s="2">
        <f t="shared" si="24"/>
        <v>1000</v>
      </c>
    </row>
    <row r="24" spans="1:36" ht="15.6" x14ac:dyDescent="0.3">
      <c r="A24" s="6" t="s">
        <v>18</v>
      </c>
      <c r="B24" s="6" t="s">
        <v>23</v>
      </c>
      <c r="C24" s="6">
        <v>1</v>
      </c>
      <c r="D24" s="9">
        <v>4600</v>
      </c>
      <c r="E24" s="2">
        <f t="shared" si="16"/>
        <v>4600</v>
      </c>
      <c r="F24" s="23">
        <v>43556</v>
      </c>
      <c r="G24" s="2">
        <f t="shared" si="23"/>
        <v>0</v>
      </c>
      <c r="H24" s="2">
        <f t="shared" si="17"/>
        <v>0</v>
      </c>
      <c r="I24" s="2">
        <f t="shared" si="17"/>
        <v>0</v>
      </c>
      <c r="J24" s="2">
        <f t="shared" si="17"/>
        <v>0</v>
      </c>
      <c r="K24" s="2">
        <f t="shared" si="17"/>
        <v>4600</v>
      </c>
      <c r="L24" s="2">
        <f t="shared" si="17"/>
        <v>0</v>
      </c>
      <c r="M24" s="2">
        <f t="shared" si="17"/>
        <v>0</v>
      </c>
      <c r="N24" s="2">
        <f t="shared" si="17"/>
        <v>0</v>
      </c>
      <c r="O24" s="2">
        <f t="shared" si="17"/>
        <v>0</v>
      </c>
      <c r="P24" s="2">
        <f t="shared" si="17"/>
        <v>0</v>
      </c>
      <c r="Q24" s="2">
        <f t="shared" si="17"/>
        <v>0</v>
      </c>
      <c r="R24" s="2">
        <f t="shared" si="17"/>
        <v>0</v>
      </c>
      <c r="S24" s="2">
        <f t="shared" si="17"/>
        <v>0</v>
      </c>
      <c r="U24" s="13">
        <f t="shared" si="25"/>
        <v>12</v>
      </c>
      <c r="V24" s="21">
        <f t="shared" si="26"/>
        <v>43922</v>
      </c>
      <c r="W24" s="13"/>
      <c r="X24" s="14"/>
      <c r="Y24" s="2">
        <f t="shared" si="24"/>
        <v>0</v>
      </c>
      <c r="Z24" s="2">
        <f t="shared" si="24"/>
        <v>0</v>
      </c>
      <c r="AA24" s="2">
        <f t="shared" si="24"/>
        <v>0</v>
      </c>
      <c r="AB24" s="2">
        <f t="shared" si="24"/>
        <v>0</v>
      </c>
      <c r="AC24" s="2">
        <f t="shared" si="24"/>
        <v>383.33333333333331</v>
      </c>
      <c r="AD24" s="2">
        <f t="shared" si="24"/>
        <v>383.33333333333331</v>
      </c>
      <c r="AE24" s="2">
        <f t="shared" si="24"/>
        <v>383.33333333333331</v>
      </c>
      <c r="AF24" s="2">
        <f t="shared" si="24"/>
        <v>383.33333333333331</v>
      </c>
      <c r="AG24" s="2">
        <f t="shared" si="24"/>
        <v>383.33333333333331</v>
      </c>
      <c r="AH24" s="2">
        <f t="shared" si="24"/>
        <v>383.33333333333331</v>
      </c>
      <c r="AI24" s="2">
        <f t="shared" si="24"/>
        <v>383.33333333333331</v>
      </c>
      <c r="AJ24" s="2">
        <f t="shared" si="24"/>
        <v>383.33333333333331</v>
      </c>
    </row>
    <row r="25" spans="1:36" x14ac:dyDescent="0.3">
      <c r="B25" s="12" t="s">
        <v>44</v>
      </c>
      <c r="C25" s="12"/>
      <c r="D25" s="12"/>
      <c r="E25" s="12">
        <f>SUM(E4:E24)</f>
        <v>171550</v>
      </c>
      <c r="F25" s="12"/>
      <c r="G25" s="12">
        <f t="shared" ref="G25:S25" si="28">SUM(G4:G24)</f>
        <v>67950</v>
      </c>
      <c r="H25" s="12">
        <f t="shared" si="28"/>
        <v>0</v>
      </c>
      <c r="I25" s="12">
        <f t="shared" si="28"/>
        <v>400</v>
      </c>
      <c r="J25" s="12">
        <f t="shared" si="28"/>
        <v>1600</v>
      </c>
      <c r="K25" s="12">
        <f t="shared" si="28"/>
        <v>20850</v>
      </c>
      <c r="L25" s="12">
        <f t="shared" si="28"/>
        <v>0</v>
      </c>
      <c r="M25" s="12">
        <f t="shared" si="28"/>
        <v>33250</v>
      </c>
      <c r="N25" s="12">
        <f t="shared" si="28"/>
        <v>0</v>
      </c>
      <c r="O25" s="12">
        <f t="shared" si="28"/>
        <v>29000</v>
      </c>
      <c r="P25" s="12">
        <f t="shared" si="28"/>
        <v>12000</v>
      </c>
      <c r="Q25" s="12">
        <f t="shared" si="28"/>
        <v>6500</v>
      </c>
      <c r="R25" s="12">
        <f t="shared" si="28"/>
        <v>0</v>
      </c>
      <c r="S25" s="12">
        <f t="shared" si="28"/>
        <v>0</v>
      </c>
      <c r="U25" s="8" t="s">
        <v>45</v>
      </c>
      <c r="V25" s="12"/>
      <c r="W25" s="12"/>
      <c r="X25" s="12">
        <f t="shared" ref="X25:AJ25" si="29">SUM(X4:X24)</f>
        <v>7708.333333333333</v>
      </c>
      <c r="Y25" s="12">
        <f t="shared" si="29"/>
        <v>1388.5416666666665</v>
      </c>
      <c r="Z25" s="12">
        <f t="shared" si="29"/>
        <v>1388.5416666666665</v>
      </c>
      <c r="AA25" s="12">
        <f t="shared" si="29"/>
        <v>1381.5972222222222</v>
      </c>
      <c r="AB25" s="12">
        <f t="shared" si="29"/>
        <v>1505.5555555555554</v>
      </c>
      <c r="AC25" s="12">
        <f t="shared" si="29"/>
        <v>3243.0555555555557</v>
      </c>
      <c r="AD25" s="12">
        <f t="shared" si="29"/>
        <v>3243.0555555555557</v>
      </c>
      <c r="AE25" s="12">
        <f t="shared" si="29"/>
        <v>5701.3888888888887</v>
      </c>
      <c r="AF25" s="12">
        <f t="shared" si="29"/>
        <v>5701.3888888888887</v>
      </c>
      <c r="AG25" s="12">
        <f t="shared" si="29"/>
        <v>6711.8055555555547</v>
      </c>
      <c r="AH25" s="12">
        <f t="shared" si="29"/>
        <v>7711.8055555555547</v>
      </c>
      <c r="AI25" s="12">
        <f t="shared" si="29"/>
        <v>7847.2222222222217</v>
      </c>
      <c r="AJ25" s="12">
        <f t="shared" si="29"/>
        <v>7847.2222222222217</v>
      </c>
    </row>
    <row r="26" spans="1:36" x14ac:dyDescent="0.3">
      <c r="E26" s="3">
        <f>SUM(G25:S25)-E25</f>
        <v>0</v>
      </c>
    </row>
    <row r="27" spans="1:36" x14ac:dyDescent="0.3">
      <c r="A27" s="15" t="s">
        <v>39</v>
      </c>
      <c r="G27" s="2">
        <f>G25+F27</f>
        <v>67950</v>
      </c>
      <c r="H27" s="2">
        <f t="shared" ref="H27:S27" si="30">H25+G27</f>
        <v>67950</v>
      </c>
      <c r="I27" s="2">
        <f t="shared" si="30"/>
        <v>68350</v>
      </c>
      <c r="J27" s="2">
        <f t="shared" si="30"/>
        <v>69950</v>
      </c>
      <c r="K27" s="2">
        <f t="shared" si="30"/>
        <v>90800</v>
      </c>
      <c r="L27" s="2">
        <f t="shared" si="30"/>
        <v>90800</v>
      </c>
      <c r="M27" s="2">
        <f t="shared" si="30"/>
        <v>124050</v>
      </c>
      <c r="N27" s="2">
        <f t="shared" si="30"/>
        <v>124050</v>
      </c>
      <c r="O27" s="2">
        <f t="shared" si="30"/>
        <v>153050</v>
      </c>
      <c r="P27" s="2">
        <f t="shared" si="30"/>
        <v>165050</v>
      </c>
      <c r="Q27" s="2">
        <f t="shared" si="30"/>
        <v>171550</v>
      </c>
      <c r="R27" s="2">
        <f t="shared" si="30"/>
        <v>171550</v>
      </c>
      <c r="S27" s="2">
        <f t="shared" si="30"/>
        <v>171550</v>
      </c>
    </row>
    <row r="28" spans="1:36" x14ac:dyDescent="0.3">
      <c r="A28" s="15" t="s">
        <v>40</v>
      </c>
      <c r="G28" s="2">
        <f>-X25+F28</f>
        <v>-7708.333333333333</v>
      </c>
      <c r="H28" s="2">
        <f t="shared" ref="H28:S28" si="31">-Y25+G28</f>
        <v>-9096.875</v>
      </c>
      <c r="I28" s="2">
        <f t="shared" si="31"/>
        <v>-10485.416666666666</v>
      </c>
      <c r="J28" s="2">
        <f t="shared" si="31"/>
        <v>-11867.013888888889</v>
      </c>
      <c r="K28" s="2">
        <f t="shared" si="31"/>
        <v>-13372.569444444443</v>
      </c>
      <c r="L28" s="2">
        <f t="shared" si="31"/>
        <v>-16615.625</v>
      </c>
      <c r="M28" s="2">
        <f t="shared" si="31"/>
        <v>-19858.680555555555</v>
      </c>
      <c r="N28" s="2">
        <f t="shared" si="31"/>
        <v>-25560.069444444445</v>
      </c>
      <c r="O28" s="2">
        <f t="shared" si="31"/>
        <v>-31261.458333333336</v>
      </c>
      <c r="P28" s="2">
        <f t="shared" si="31"/>
        <v>-37973.263888888891</v>
      </c>
      <c r="Q28" s="2">
        <f t="shared" si="31"/>
        <v>-45685.069444444445</v>
      </c>
      <c r="R28" s="2">
        <f t="shared" si="31"/>
        <v>-53532.291666666664</v>
      </c>
      <c r="S28" s="2">
        <f t="shared" si="31"/>
        <v>-61379.513888888883</v>
      </c>
    </row>
    <row r="29" spans="1:36" x14ac:dyDescent="0.3">
      <c r="A29" s="16" t="s">
        <v>43</v>
      </c>
      <c r="G29" s="12">
        <f>SUM(G27:G28)</f>
        <v>60241.666666666664</v>
      </c>
      <c r="H29" s="12">
        <f t="shared" ref="H29:S29" si="32">SUM(H27:H28)</f>
        <v>58853.125</v>
      </c>
      <c r="I29" s="12">
        <f t="shared" si="32"/>
        <v>57864.583333333336</v>
      </c>
      <c r="J29" s="12">
        <f t="shared" si="32"/>
        <v>58082.986111111109</v>
      </c>
      <c r="K29" s="12">
        <f t="shared" si="32"/>
        <v>77427.430555555562</v>
      </c>
      <c r="L29" s="12">
        <f t="shared" si="32"/>
        <v>74184.375</v>
      </c>
      <c r="M29" s="12">
        <f t="shared" si="32"/>
        <v>104191.31944444444</v>
      </c>
      <c r="N29" s="12">
        <f t="shared" si="32"/>
        <v>98489.930555555562</v>
      </c>
      <c r="O29" s="12">
        <f t="shared" si="32"/>
        <v>121788.54166666666</v>
      </c>
      <c r="P29" s="12">
        <f t="shared" si="32"/>
        <v>127076.73611111111</v>
      </c>
      <c r="Q29" s="12">
        <f t="shared" si="32"/>
        <v>125864.93055555556</v>
      </c>
      <c r="R29" s="12">
        <f t="shared" si="32"/>
        <v>118017.70833333334</v>
      </c>
      <c r="S29" s="12">
        <f t="shared" si="32"/>
        <v>110170.48611111112</v>
      </c>
    </row>
  </sheetData>
  <dataValidations count="1">
    <dataValidation type="list" allowBlank="1" showInputMessage="1" showErrorMessage="1" sqref="F4:F24" xr:uid="{00000000-0002-0000-0000-000000000000}">
      <formula1>$H$2:$S$2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2"/>
  <sheetViews>
    <sheetView zoomScaleNormal="100" workbookViewId="0">
      <selection activeCell="A27" sqref="A27"/>
    </sheetView>
  </sheetViews>
  <sheetFormatPr defaultRowHeight="14.4" x14ac:dyDescent="0.3"/>
  <cols>
    <col min="1" max="1" width="43.33203125" bestFit="1" customWidth="1"/>
    <col min="2" max="2" width="11.109375" customWidth="1"/>
  </cols>
  <sheetData>
    <row r="2" spans="1:2" ht="15.6" x14ac:dyDescent="0.3">
      <c r="A2" t="s">
        <v>0</v>
      </c>
      <c r="B2" s="17">
        <v>43466</v>
      </c>
    </row>
    <row r="4" spans="1:2" ht="43.2" x14ac:dyDescent="0.3">
      <c r="A4" s="10" t="s">
        <v>33</v>
      </c>
      <c r="B4" s="10" t="s">
        <v>36</v>
      </c>
    </row>
    <row r="5" spans="1:2" ht="15.6" x14ac:dyDescent="0.3">
      <c r="A5" s="6" t="s">
        <v>11</v>
      </c>
      <c r="B5" s="6">
        <v>4</v>
      </c>
    </row>
    <row r="6" spans="1:2" ht="15.6" x14ac:dyDescent="0.3">
      <c r="A6" s="6" t="s">
        <v>18</v>
      </c>
      <c r="B6" s="6">
        <v>1</v>
      </c>
    </row>
    <row r="7" spans="1:2" ht="15.6" x14ac:dyDescent="0.3">
      <c r="A7" s="6" t="s">
        <v>32</v>
      </c>
      <c r="B7" s="6">
        <v>4</v>
      </c>
    </row>
    <row r="8" spans="1:2" ht="15.6" x14ac:dyDescent="0.3">
      <c r="A8" s="6" t="s">
        <v>27</v>
      </c>
      <c r="B8" s="6">
        <v>4</v>
      </c>
    </row>
    <row r="9" spans="1:2" ht="15.6" x14ac:dyDescent="0.3">
      <c r="A9" s="6" t="s">
        <v>28</v>
      </c>
      <c r="B9" s="6">
        <v>5</v>
      </c>
    </row>
    <row r="10" spans="1:2" ht="15.6" x14ac:dyDescent="0.3">
      <c r="A10" s="6" t="s">
        <v>29</v>
      </c>
      <c r="B10" s="6">
        <v>1</v>
      </c>
    </row>
    <row r="11" spans="1:2" ht="15.6" x14ac:dyDescent="0.3">
      <c r="A11" s="6" t="s">
        <v>30</v>
      </c>
      <c r="B11" s="6">
        <v>1</v>
      </c>
    </row>
    <row r="12" spans="1:2" ht="15.6" x14ac:dyDescent="0.3">
      <c r="A12" s="6" t="s">
        <v>17</v>
      </c>
      <c r="B12" s="6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Calculations</vt:lpstr>
      <vt:lpstr>Assumptions</vt:lpstr>
      <vt:lpstr>AssetLife</vt:lpstr>
      <vt:lpstr>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Stein Fairhurst</dc:creator>
  <cp:lastModifiedBy>Samar</cp:lastModifiedBy>
  <dcterms:created xsi:type="dcterms:W3CDTF">2016-12-29T12:16:01Z</dcterms:created>
  <dcterms:modified xsi:type="dcterms:W3CDTF">2018-10-02T08:59:42Z</dcterms:modified>
</cp:coreProperties>
</file>